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Zárszámadás 2020\Zárszámadás\kész\"/>
    </mc:Choice>
  </mc:AlternateContent>
  <bookViews>
    <workbookView xWindow="0" yWindow="0" windowWidth="28800" windowHeight="12315" tabRatio="836"/>
  </bookViews>
  <sheets>
    <sheet name="1.1.sz.mell." sheetId="4" r:id="rId1"/>
    <sheet name="1.2.sz.mell." sheetId="5" r:id="rId2"/>
    <sheet name="1.3.sz.mell." sheetId="6" r:id="rId3"/>
    <sheet name="1.4.sz.mell." sheetId="7" r:id="rId4"/>
    <sheet name="2.sz.mell  " sheetId="8" r:id="rId5"/>
    <sheet name="2.1.sz.mell" sheetId="56" r:id="rId6"/>
    <sheet name="3. sz. mell." sheetId="57" r:id="rId7"/>
    <sheet name="4. sz. mell" sheetId="41" r:id="rId8"/>
    <sheet name="5. sz. mell" sheetId="42" r:id="rId9"/>
    <sheet name="6. sz. mell." sheetId="43" r:id="rId10"/>
    <sheet name="7. sz. mell." sheetId="45" r:id="rId11"/>
    <sheet name="8" sheetId="48" r:id="rId12"/>
    <sheet name="9" sheetId="49" r:id="rId13"/>
    <sheet name="10" sheetId="50" r:id="rId14"/>
    <sheet name="11." sheetId="51" r:id="rId15"/>
    <sheet name="12" sheetId="52" r:id="rId16"/>
    <sheet name="13" sheetId="53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0">'1.1.sz.mell.'!$A$1:$G$146</definedName>
    <definedName name="_xlnm.Print_Area" localSheetId="1">'1.2.sz.mell.'!$A$1:$G$144</definedName>
    <definedName name="_xlnm.Print_Area" localSheetId="2">'1.3.sz.mell.'!$A$1:$G$147</definedName>
    <definedName name="_xlnm.Print_Area" localSheetId="3">'1.4.sz.mell.'!$A$1:$F$146</definedName>
    <definedName name="_xlnm.Print_Area" localSheetId="15">'12'!$A$1:$E$23</definedName>
    <definedName name="_xlnm.Print_Area" localSheetId="16">'13'!$A$2:$D$8</definedName>
    <definedName name="_xlnm.Print_Area" localSheetId="4">'2.sz.mell  '!$A$1:$I$66</definedName>
    <definedName name="_xlnm.Print_Area" localSheetId="6">'3. sz. mell.'!$A$1:$I$65</definedName>
    <definedName name="_xlnm.Print_Area" localSheetId="7">'4. sz. mell'!$A$1:$E$20</definedName>
    <definedName name="_xlnm.Print_Area" localSheetId="10">'7. sz. mell.'!$A$1:$I$30</definedName>
    <definedName name="_xlnm.Print_Area" localSheetId="11">'8'!$A$1:$J$22</definedName>
  </definedNames>
  <calcPr calcId="162913"/>
</workbook>
</file>

<file path=xl/calcChain.xml><?xml version="1.0" encoding="utf-8"?>
<calcChain xmlns="http://schemas.openxmlformats.org/spreadsheetml/2006/main">
  <c r="C20" i="56" l="1"/>
  <c r="G45" i="5" l="1"/>
  <c r="E52" i="5"/>
  <c r="H37" i="56" l="1"/>
  <c r="E50" i="56" l="1"/>
  <c r="E49" i="56"/>
  <c r="F101" i="4"/>
  <c r="I8" i="8" s="1"/>
  <c r="F100" i="4"/>
  <c r="I7" i="8" s="1"/>
  <c r="F99" i="4"/>
  <c r="I6" i="8" s="1"/>
  <c r="F109" i="4"/>
  <c r="F77" i="4"/>
  <c r="E34" i="4"/>
  <c r="F43" i="4"/>
  <c r="F42" i="4"/>
  <c r="F40" i="4"/>
  <c r="F39" i="4"/>
  <c r="F36" i="4"/>
  <c r="I45" i="57"/>
  <c r="I54" i="57"/>
  <c r="I62" i="57" s="1"/>
  <c r="I48" i="57"/>
  <c r="I40" i="57"/>
  <c r="I41" i="57"/>
  <c r="I4" i="57"/>
  <c r="H64" i="57"/>
  <c r="E64" i="57"/>
  <c r="H61" i="57"/>
  <c r="E61" i="57"/>
  <c r="H60" i="57"/>
  <c r="E60" i="57"/>
  <c r="H59" i="57"/>
  <c r="E59" i="57"/>
  <c r="H58" i="57"/>
  <c r="H57" i="57"/>
  <c r="E57" i="57"/>
  <c r="H56" i="57"/>
  <c r="H55" i="57"/>
  <c r="E55" i="57"/>
  <c r="G54" i="57"/>
  <c r="H54" i="57" s="1"/>
  <c r="F54" i="57"/>
  <c r="D54" i="57"/>
  <c r="C54" i="57"/>
  <c r="H53" i="57"/>
  <c r="E53" i="57"/>
  <c r="H52" i="57"/>
  <c r="E52" i="57"/>
  <c r="H51" i="57"/>
  <c r="E51" i="57"/>
  <c r="H50" i="57"/>
  <c r="E50" i="57"/>
  <c r="H49" i="57"/>
  <c r="E49" i="57"/>
  <c r="G48" i="57"/>
  <c r="F48" i="57"/>
  <c r="D48" i="57"/>
  <c r="D62" i="57" s="1"/>
  <c r="C48" i="57"/>
  <c r="C62" i="57" s="1"/>
  <c r="H44" i="57"/>
  <c r="H43" i="57"/>
  <c r="E43" i="57"/>
  <c r="H42" i="57"/>
  <c r="E42" i="57"/>
  <c r="G41" i="57"/>
  <c r="F41" i="57"/>
  <c r="H41" i="57" s="1"/>
  <c r="C41" i="57"/>
  <c r="H39" i="57"/>
  <c r="E39" i="57"/>
  <c r="H38" i="57"/>
  <c r="E38" i="57"/>
  <c r="H37" i="57"/>
  <c r="E37" i="57"/>
  <c r="H36" i="57"/>
  <c r="E36" i="57"/>
  <c r="H35" i="57"/>
  <c r="E35" i="57"/>
  <c r="H34" i="57"/>
  <c r="E34" i="57"/>
  <c r="H33" i="57"/>
  <c r="D33" i="57"/>
  <c r="C33" i="57"/>
  <c r="H32" i="57"/>
  <c r="E32" i="57"/>
  <c r="H31" i="57"/>
  <c r="E31" i="57"/>
  <c r="H30" i="57"/>
  <c r="E30" i="57"/>
  <c r="H29" i="57"/>
  <c r="D29" i="57"/>
  <c r="C29" i="57"/>
  <c r="H28" i="57"/>
  <c r="E28" i="57"/>
  <c r="H27" i="57"/>
  <c r="H26" i="57"/>
  <c r="H25" i="57"/>
  <c r="H24" i="57"/>
  <c r="E24" i="57"/>
  <c r="H23" i="57"/>
  <c r="D23" i="57"/>
  <c r="C23" i="57"/>
  <c r="H22" i="57"/>
  <c r="H21" i="57"/>
  <c r="E21" i="57"/>
  <c r="H20" i="57"/>
  <c r="E20" i="57"/>
  <c r="H19" i="57"/>
  <c r="E19" i="57"/>
  <c r="H18" i="57"/>
  <c r="E18" i="57"/>
  <c r="H17" i="57"/>
  <c r="E17" i="57"/>
  <c r="H16" i="57"/>
  <c r="D16" i="57"/>
  <c r="C16" i="57"/>
  <c r="H15" i="57"/>
  <c r="E15" i="57"/>
  <c r="H14" i="57"/>
  <c r="H13" i="57"/>
  <c r="E13" i="57"/>
  <c r="H12" i="57"/>
  <c r="E12" i="57"/>
  <c r="H11" i="57"/>
  <c r="E11" i="57"/>
  <c r="H10" i="57"/>
  <c r="E10" i="57"/>
  <c r="H9" i="57"/>
  <c r="E9" i="57"/>
  <c r="H8" i="57"/>
  <c r="E8" i="57"/>
  <c r="H7" i="57"/>
  <c r="E7" i="57"/>
  <c r="H6" i="57"/>
  <c r="E6" i="57"/>
  <c r="H5" i="57"/>
  <c r="E5" i="57"/>
  <c r="G4" i="57"/>
  <c r="G40" i="57" s="1"/>
  <c r="F4" i="57"/>
  <c r="F40" i="57" s="1"/>
  <c r="D4" i="57"/>
  <c r="C4" i="57"/>
  <c r="E22" i="52"/>
  <c r="D22" i="52"/>
  <c r="C22" i="52"/>
  <c r="B21" i="52"/>
  <c r="B20" i="52"/>
  <c r="B19" i="52"/>
  <c r="B18" i="52"/>
  <c r="B17" i="52"/>
  <c r="B22" i="52" s="1"/>
  <c r="E16" i="52"/>
  <c r="D16" i="52"/>
  <c r="C16" i="52"/>
  <c r="B15" i="52"/>
  <c r="B14" i="52"/>
  <c r="B13" i="52"/>
  <c r="B12" i="52"/>
  <c r="B11" i="52"/>
  <c r="B10" i="52"/>
  <c r="B16" i="52" s="1"/>
  <c r="E7" i="52"/>
  <c r="D7" i="52"/>
  <c r="C7" i="52"/>
  <c r="E4" i="52"/>
  <c r="D18" i="41"/>
  <c r="E18" i="41"/>
  <c r="D17" i="41"/>
  <c r="E17" i="41"/>
  <c r="D16" i="41"/>
  <c r="E16" i="41"/>
  <c r="D8" i="41"/>
  <c r="E8" i="41"/>
  <c r="D7" i="41"/>
  <c r="E7" i="41"/>
  <c r="D4" i="41"/>
  <c r="E4" i="41"/>
  <c r="C18" i="41"/>
  <c r="C17" i="41"/>
  <c r="C16" i="41"/>
  <c r="C8" i="41"/>
  <c r="C7" i="41"/>
  <c r="C4" i="41"/>
  <c r="E9" i="56"/>
  <c r="G19" i="6"/>
  <c r="D49" i="56"/>
  <c r="C49" i="56"/>
  <c r="H40" i="56"/>
  <c r="H39" i="56"/>
  <c r="H38" i="56"/>
  <c r="I27" i="56"/>
  <c r="E24" i="56"/>
  <c r="D24" i="56"/>
  <c r="C24" i="56"/>
  <c r="G126" i="5"/>
  <c r="D126" i="5"/>
  <c r="E111" i="5"/>
  <c r="H4" i="57" l="1"/>
  <c r="D40" i="57"/>
  <c r="E4" i="57"/>
  <c r="F45" i="57"/>
  <c r="H45" i="57" s="1"/>
  <c r="E33" i="57"/>
  <c r="F62" i="57"/>
  <c r="G45" i="57"/>
  <c r="E16" i="57"/>
  <c r="E23" i="57"/>
  <c r="G62" i="57"/>
  <c r="H62" i="57" s="1"/>
  <c r="E29" i="57"/>
  <c r="H48" i="57"/>
  <c r="E54" i="57"/>
  <c r="C40" i="57"/>
  <c r="C45" i="57" s="1"/>
  <c r="D44" i="57"/>
  <c r="D41" i="57" s="1"/>
  <c r="D45" i="57" s="1"/>
  <c r="E48" i="57"/>
  <c r="H40" i="57"/>
  <c r="E40" i="57" l="1"/>
  <c r="E62" i="57"/>
  <c r="E44" i="57" s="1"/>
  <c r="E41" i="57" s="1"/>
  <c r="E45" i="57" s="1"/>
  <c r="E79" i="5" l="1"/>
  <c r="E76" i="5"/>
  <c r="D6" i="4" l="1"/>
  <c r="E6" i="4"/>
  <c r="F6" i="4"/>
  <c r="D7" i="4"/>
  <c r="E7" i="4"/>
  <c r="F7" i="4"/>
  <c r="D8" i="4"/>
  <c r="E8" i="4"/>
  <c r="F8" i="4"/>
  <c r="D9" i="4"/>
  <c r="E9" i="4"/>
  <c r="F9" i="4"/>
  <c r="D10" i="4"/>
  <c r="E10" i="4"/>
  <c r="F10" i="4"/>
  <c r="D11" i="4"/>
  <c r="E11" i="4"/>
  <c r="F11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F18" i="4"/>
  <c r="D20" i="4"/>
  <c r="E20" i="4"/>
  <c r="F20" i="4"/>
  <c r="D21" i="4"/>
  <c r="E21" i="4"/>
  <c r="F21" i="4"/>
  <c r="D22" i="4"/>
  <c r="E22" i="4"/>
  <c r="F22" i="4"/>
  <c r="D23" i="4"/>
  <c r="E23" i="4"/>
  <c r="F23" i="4"/>
  <c r="D24" i="4"/>
  <c r="E24" i="4"/>
  <c r="F24" i="4"/>
  <c r="D27" i="4"/>
  <c r="E27" i="4"/>
  <c r="F27" i="4"/>
  <c r="D28" i="4"/>
  <c r="E28" i="4"/>
  <c r="F28" i="4"/>
  <c r="D29" i="4"/>
  <c r="E29" i="4"/>
  <c r="F29" i="4"/>
  <c r="D30" i="4"/>
  <c r="E30" i="4"/>
  <c r="F30" i="4"/>
  <c r="D31" i="4"/>
  <c r="E31" i="4"/>
  <c r="F31" i="4"/>
  <c r="D32" i="4"/>
  <c r="E32" i="4"/>
  <c r="F32" i="4"/>
  <c r="D33" i="4"/>
  <c r="E33" i="4"/>
  <c r="F33" i="4"/>
  <c r="D35" i="4"/>
  <c r="F35" i="4"/>
  <c r="D36" i="4"/>
  <c r="D37" i="4"/>
  <c r="F37" i="4"/>
  <c r="D38" i="4"/>
  <c r="F38" i="4"/>
  <c r="D39" i="4"/>
  <c r="D40" i="4"/>
  <c r="D41" i="4"/>
  <c r="F41" i="4"/>
  <c r="D42" i="4"/>
  <c r="D43" i="4"/>
  <c r="D44" i="4"/>
  <c r="F44" i="4"/>
  <c r="D45" i="4"/>
  <c r="F45" i="4"/>
  <c r="D47" i="4"/>
  <c r="E47" i="4"/>
  <c r="F47" i="4"/>
  <c r="D48" i="4"/>
  <c r="E48" i="4"/>
  <c r="F48" i="4"/>
  <c r="D49" i="4"/>
  <c r="E49" i="4"/>
  <c r="F49" i="4"/>
  <c r="D50" i="4"/>
  <c r="E50" i="4"/>
  <c r="F50" i="4"/>
  <c r="D51" i="4"/>
  <c r="E51" i="4"/>
  <c r="F51" i="4"/>
  <c r="P11" i="48" l="1"/>
  <c r="R11" i="48" s="1"/>
  <c r="P12" i="48"/>
  <c r="R12" i="48" s="1"/>
  <c r="P13" i="48"/>
  <c r="R13" i="48" s="1"/>
  <c r="P14" i="48"/>
  <c r="R14" i="48" s="1"/>
  <c r="P15" i="48"/>
  <c r="R15" i="48" s="1"/>
  <c r="P10" i="48"/>
  <c r="R10" i="48" s="1"/>
  <c r="N11" i="48"/>
  <c r="N12" i="48"/>
  <c r="N13" i="48"/>
  <c r="N14" i="48"/>
  <c r="N15" i="48"/>
  <c r="N10" i="48"/>
  <c r="G111" i="6" l="1"/>
  <c r="G109" i="6"/>
  <c r="G24" i="6"/>
  <c r="G111" i="5"/>
  <c r="G103" i="5"/>
  <c r="G102" i="5"/>
  <c r="G101" i="5"/>
  <c r="G100" i="5"/>
  <c r="G99" i="5"/>
  <c r="G80" i="5"/>
  <c r="G77" i="5"/>
  <c r="G57" i="5"/>
  <c r="G42" i="5"/>
  <c r="G40" i="5"/>
  <c r="G39" i="5"/>
  <c r="G38" i="5"/>
  <c r="G37" i="5"/>
  <c r="G36" i="5"/>
  <c r="G33" i="5"/>
  <c r="G29" i="5"/>
  <c r="G27" i="5"/>
  <c r="G17" i="5"/>
  <c r="G11" i="5"/>
  <c r="G10" i="5"/>
  <c r="G9" i="5"/>
  <c r="G8" i="5"/>
  <c r="G7" i="5"/>
  <c r="G6" i="5"/>
  <c r="D49" i="8"/>
  <c r="E49" i="8"/>
  <c r="D24" i="8"/>
  <c r="E24" i="8"/>
  <c r="I136" i="4"/>
  <c r="J136" i="4"/>
  <c r="K136" i="4"/>
  <c r="I137" i="4"/>
  <c r="J137" i="4"/>
  <c r="K137" i="4"/>
  <c r="D21" i="50" l="1"/>
  <c r="E21" i="50" l="1"/>
  <c r="U92" i="5" l="1"/>
  <c r="F102" i="4" l="1"/>
  <c r="F103" i="4"/>
  <c r="F110" i="4"/>
  <c r="I38" i="56" s="1"/>
  <c r="F111" i="4"/>
  <c r="F112" i="4"/>
  <c r="I40" i="56" s="1"/>
  <c r="F113" i="4"/>
  <c r="I41" i="56" s="1"/>
  <c r="F116" i="4"/>
  <c r="I52" i="56" s="1"/>
  <c r="I61" i="56" s="1"/>
  <c r="F117" i="4"/>
  <c r="F118" i="4"/>
  <c r="F120" i="4"/>
  <c r="F121" i="4"/>
  <c r="F122" i="4"/>
  <c r="F123" i="4"/>
  <c r="F125" i="4"/>
  <c r="F126" i="4"/>
  <c r="K128" i="4"/>
  <c r="F129" i="4"/>
  <c r="K129" i="4" s="1"/>
  <c r="F131" i="4"/>
  <c r="K131" i="4" s="1"/>
  <c r="F132" i="4"/>
  <c r="K132" i="4" s="1"/>
  <c r="F133" i="4"/>
  <c r="K133" i="4" s="1"/>
  <c r="F134" i="4"/>
  <c r="K134" i="4" s="1"/>
  <c r="F135" i="4"/>
  <c r="K135" i="4" s="1"/>
  <c r="F53" i="4"/>
  <c r="F56" i="4"/>
  <c r="F57" i="4"/>
  <c r="F80" i="4"/>
  <c r="E23" i="8" l="1"/>
  <c r="E23" i="56"/>
  <c r="I40" i="8"/>
  <c r="I10" i="8"/>
  <c r="I41" i="8"/>
  <c r="I25" i="8"/>
  <c r="I39" i="8"/>
  <c r="I9" i="8"/>
  <c r="I37" i="8"/>
  <c r="I26" i="8"/>
  <c r="I61" i="8"/>
  <c r="I38" i="8"/>
  <c r="F130" i="4"/>
  <c r="K130" i="4" s="1"/>
  <c r="F119" i="4"/>
  <c r="F46" i="4"/>
  <c r="E39" i="56" s="1"/>
  <c r="F26" i="4"/>
  <c r="E8" i="8" s="1"/>
  <c r="F12" i="4"/>
  <c r="E7" i="8" s="1"/>
  <c r="F5" i="4"/>
  <c r="E6" i="8" s="1"/>
  <c r="F115" i="4"/>
  <c r="F52" i="4"/>
  <c r="E10" i="8" s="1"/>
  <c r="F19" i="4"/>
  <c r="F34" i="4"/>
  <c r="E9" i="8" s="1"/>
  <c r="F124" i="4"/>
  <c r="F108" i="4"/>
  <c r="F98" i="4"/>
  <c r="E37" i="8" l="1"/>
  <c r="E37" i="56"/>
  <c r="E48" i="56" s="1"/>
  <c r="E18" i="56"/>
  <c r="I27" i="8"/>
  <c r="E39" i="8"/>
  <c r="F138" i="4"/>
  <c r="E18" i="8" l="1"/>
  <c r="E20" i="41"/>
  <c r="E19" i="41"/>
  <c r="E15" i="41"/>
  <c r="E14" i="41"/>
  <c r="E13" i="41"/>
  <c r="E12" i="41"/>
  <c r="E11" i="41"/>
  <c r="E10" i="41"/>
  <c r="E9" i="41"/>
  <c r="E6" i="41"/>
  <c r="E5" i="41"/>
  <c r="E3" i="41"/>
  <c r="E2" i="41"/>
  <c r="C14" i="42" l="1"/>
  <c r="D8" i="53"/>
  <c r="C8" i="53"/>
  <c r="D30" i="51"/>
  <c r="C30" i="51"/>
  <c r="F21" i="50"/>
  <c r="G18" i="49"/>
  <c r="F18" i="49"/>
  <c r="E18" i="49"/>
  <c r="D18" i="49"/>
  <c r="C18" i="49"/>
  <c r="H17" i="49"/>
  <c r="I17" i="49" s="1"/>
  <c r="H16" i="49"/>
  <c r="H18" i="49" s="1"/>
  <c r="G14" i="49"/>
  <c r="F14" i="49"/>
  <c r="F19" i="49" s="1"/>
  <c r="E14" i="49"/>
  <c r="D14" i="49"/>
  <c r="C14" i="49"/>
  <c r="H7" i="49"/>
  <c r="H14" i="49" s="1"/>
  <c r="H2" i="49"/>
  <c r="J21" i="48"/>
  <c r="I20" i="48"/>
  <c r="H20" i="48"/>
  <c r="G20" i="48"/>
  <c r="F20" i="48"/>
  <c r="D20" i="48"/>
  <c r="J19" i="48"/>
  <c r="I18" i="48"/>
  <c r="H18" i="48"/>
  <c r="G18" i="48"/>
  <c r="F18" i="48"/>
  <c r="D18" i="48"/>
  <c r="J17" i="48"/>
  <c r="I9" i="48"/>
  <c r="H9" i="48"/>
  <c r="G9" i="48"/>
  <c r="F9" i="48"/>
  <c r="E9" i="48"/>
  <c r="E22" i="48" s="1"/>
  <c r="D9" i="48"/>
  <c r="J8" i="48"/>
  <c r="J7" i="48"/>
  <c r="I6" i="48"/>
  <c r="I22" i="48" s="1"/>
  <c r="H6" i="48"/>
  <c r="G6" i="48"/>
  <c r="G22" i="48" s="1"/>
  <c r="F6" i="48"/>
  <c r="D6" i="48"/>
  <c r="A1" i="45"/>
  <c r="E29" i="42"/>
  <c r="D29" i="42"/>
  <c r="C29" i="42"/>
  <c r="E22" i="42"/>
  <c r="D22" i="42"/>
  <c r="C22" i="42"/>
  <c r="E14" i="42"/>
  <c r="D14" i="42"/>
  <c r="E10" i="42"/>
  <c r="D10" i="42"/>
  <c r="C10" i="42"/>
  <c r="E5" i="42"/>
  <c r="D5" i="42"/>
  <c r="C5" i="42"/>
  <c r="E19" i="49" l="1"/>
  <c r="J20" i="48"/>
  <c r="J6" i="48"/>
  <c r="D22" i="48"/>
  <c r="C19" i="49"/>
  <c r="G19" i="49"/>
  <c r="H19" i="49"/>
  <c r="C20" i="42"/>
  <c r="E20" i="42"/>
  <c r="E35" i="42"/>
  <c r="H22" i="48"/>
  <c r="I16" i="49"/>
  <c r="I18" i="49" s="1"/>
  <c r="D19" i="49"/>
  <c r="J9" i="48"/>
  <c r="D35" i="42"/>
  <c r="C35" i="42"/>
  <c r="D20" i="42"/>
  <c r="I7" i="49"/>
  <c r="I14" i="49" s="1"/>
  <c r="I19" i="49" s="1"/>
  <c r="F22" i="48"/>
  <c r="J18" i="48"/>
  <c r="J22" i="48" l="1"/>
  <c r="E98" i="5"/>
  <c r="E67" i="5"/>
  <c r="E91" i="5" s="1"/>
  <c r="E5" i="5"/>
  <c r="E12" i="5"/>
  <c r="E19" i="5"/>
  <c r="E26" i="5"/>
  <c r="E34" i="5"/>
  <c r="E124" i="5"/>
  <c r="E115" i="5"/>
  <c r="E108" i="5"/>
  <c r="E104" i="5"/>
  <c r="E67" i="6"/>
  <c r="E91" i="6" s="1"/>
  <c r="E52" i="6"/>
  <c r="E46" i="6"/>
  <c r="E34" i="6"/>
  <c r="E12" i="6"/>
  <c r="E19" i="6"/>
  <c r="E26" i="6"/>
  <c r="E5" i="6"/>
  <c r="E124" i="6"/>
  <c r="E115" i="6"/>
  <c r="E108" i="6"/>
  <c r="E104" i="6"/>
  <c r="E98" i="6"/>
  <c r="E67" i="7"/>
  <c r="E91" i="7" s="1"/>
  <c r="E144" i="7" s="1"/>
  <c r="E26" i="7"/>
  <c r="E5" i="7"/>
  <c r="E115" i="7"/>
  <c r="E98" i="7"/>
  <c r="E114" i="7" s="1"/>
  <c r="E139" i="7" s="1"/>
  <c r="E66" i="7" l="1"/>
  <c r="E92" i="7" s="1"/>
  <c r="E138" i="5"/>
  <c r="E144" i="5" s="1"/>
  <c r="E66" i="6"/>
  <c r="E92" i="6" s="1"/>
  <c r="E114" i="5"/>
  <c r="E139" i="5" s="1"/>
  <c r="E66" i="5"/>
  <c r="E92" i="5" s="1"/>
  <c r="E138" i="6"/>
  <c r="E144" i="6" s="1"/>
  <c r="E114" i="6"/>
  <c r="E143" i="7" l="1"/>
  <c r="E143" i="6"/>
  <c r="E143" i="5"/>
  <c r="E139" i="6"/>
  <c r="D82" i="4" l="1"/>
  <c r="C22" i="56" s="1"/>
  <c r="E82" i="4"/>
  <c r="D22" i="56" s="1"/>
  <c r="E81" i="4"/>
  <c r="D81" i="4"/>
  <c r="C22" i="8" l="1"/>
  <c r="D22" i="8"/>
  <c r="F46" i="6"/>
  <c r="F5" i="7"/>
  <c r="E105" i="4" l="1"/>
  <c r="E106" i="4"/>
  <c r="H12" i="56" s="1"/>
  <c r="H18" i="56" s="1"/>
  <c r="E107" i="4"/>
  <c r="H42" i="56" s="1"/>
  <c r="H48" i="56" s="1"/>
  <c r="E116" i="4"/>
  <c r="H52" i="56" s="1"/>
  <c r="H61" i="56" s="1"/>
  <c r="E117" i="4"/>
  <c r="E118" i="4"/>
  <c r="E120" i="4"/>
  <c r="E121" i="4"/>
  <c r="E122" i="4"/>
  <c r="E123" i="4"/>
  <c r="E125" i="4"/>
  <c r="E126" i="4"/>
  <c r="H26" i="56" s="1"/>
  <c r="H27" i="56" s="1"/>
  <c r="J128" i="4"/>
  <c r="E129" i="4"/>
  <c r="J129" i="4" s="1"/>
  <c r="E131" i="4"/>
  <c r="J131" i="4" s="1"/>
  <c r="E132" i="4"/>
  <c r="J132" i="4" s="1"/>
  <c r="E133" i="4"/>
  <c r="J133" i="4" s="1"/>
  <c r="E134" i="4"/>
  <c r="J134" i="4" s="1"/>
  <c r="E135" i="4"/>
  <c r="J135" i="4" s="1"/>
  <c r="E53" i="4"/>
  <c r="E56" i="4"/>
  <c r="E57" i="4"/>
  <c r="E60" i="4"/>
  <c r="E64" i="4"/>
  <c r="E68" i="4"/>
  <c r="D56" i="56" s="1"/>
  <c r="D55" i="56" s="1"/>
  <c r="D61" i="56" s="1"/>
  <c r="E69" i="4"/>
  <c r="E70" i="4"/>
  <c r="E72" i="4"/>
  <c r="E73" i="4"/>
  <c r="E74" i="4"/>
  <c r="E75" i="4"/>
  <c r="E78" i="4"/>
  <c r="E80" i="4"/>
  <c r="E85" i="4"/>
  <c r="E86" i="4"/>
  <c r="E87" i="4"/>
  <c r="E88" i="4"/>
  <c r="H62" i="56" l="1"/>
  <c r="H28" i="56"/>
  <c r="H65" i="56" s="1"/>
  <c r="D23" i="8"/>
  <c r="D23" i="56"/>
  <c r="D19" i="56" s="1"/>
  <c r="D27" i="56" s="1"/>
  <c r="D56" i="8"/>
  <c r="D55" i="8" s="1"/>
  <c r="D61" i="8" s="1"/>
  <c r="G41" i="4"/>
  <c r="G7" i="4"/>
  <c r="H42" i="8"/>
  <c r="H9" i="8"/>
  <c r="G102" i="4"/>
  <c r="G77" i="4"/>
  <c r="G10" i="4"/>
  <c r="H39" i="8"/>
  <c r="G111" i="4"/>
  <c r="H8" i="8"/>
  <c r="G101" i="4"/>
  <c r="G39" i="4"/>
  <c r="G24" i="4"/>
  <c r="G9" i="4"/>
  <c r="H26" i="8"/>
  <c r="G126" i="4"/>
  <c r="H52" i="8"/>
  <c r="H61" i="8" s="1"/>
  <c r="H38" i="8"/>
  <c r="H11" i="8"/>
  <c r="H7" i="8"/>
  <c r="G100" i="4"/>
  <c r="G57" i="4"/>
  <c r="G37" i="4"/>
  <c r="G11" i="4"/>
  <c r="H40" i="8"/>
  <c r="G40" i="4"/>
  <c r="G36" i="4"/>
  <c r="G27" i="4"/>
  <c r="G6" i="4"/>
  <c r="H25" i="8"/>
  <c r="H12" i="8"/>
  <c r="E79" i="4"/>
  <c r="G80" i="4"/>
  <c r="G42" i="4"/>
  <c r="G38" i="4"/>
  <c r="G33" i="4"/>
  <c r="G29" i="4"/>
  <c r="G17" i="4"/>
  <c r="G8" i="4"/>
  <c r="H41" i="8"/>
  <c r="H37" i="8"/>
  <c r="G109" i="4"/>
  <c r="H10" i="8"/>
  <c r="G103" i="4"/>
  <c r="H6" i="8"/>
  <c r="G99" i="4"/>
  <c r="E67" i="4"/>
  <c r="E59" i="4"/>
  <c r="E52" i="4"/>
  <c r="D10" i="8" s="1"/>
  <c r="E115" i="4"/>
  <c r="E104" i="4"/>
  <c r="E46" i="4"/>
  <c r="D39" i="56" s="1"/>
  <c r="E108" i="4"/>
  <c r="E84" i="4"/>
  <c r="E71" i="4"/>
  <c r="E5" i="4"/>
  <c r="E19" i="4"/>
  <c r="D37" i="56" s="1"/>
  <c r="D48" i="56" s="1"/>
  <c r="E26" i="4"/>
  <c r="D8" i="8" s="1"/>
  <c r="E98" i="4"/>
  <c r="E76" i="4"/>
  <c r="E12" i="4"/>
  <c r="D7" i="8" s="1"/>
  <c r="E130" i="4"/>
  <c r="J130" i="4" s="1"/>
  <c r="E124" i="4"/>
  <c r="E119" i="4"/>
  <c r="D64" i="56" l="1"/>
  <c r="D62" i="56"/>
  <c r="H64" i="56"/>
  <c r="D63" i="56"/>
  <c r="H63" i="56"/>
  <c r="D9" i="8"/>
  <c r="D18" i="56"/>
  <c r="D6" i="8"/>
  <c r="G12" i="4"/>
  <c r="G34" i="4"/>
  <c r="D37" i="8"/>
  <c r="G19" i="4"/>
  <c r="G52" i="4"/>
  <c r="G124" i="4"/>
  <c r="G98" i="4"/>
  <c r="G5" i="4"/>
  <c r="D39" i="8"/>
  <c r="H18" i="8"/>
  <c r="H27" i="8"/>
  <c r="H48" i="8"/>
  <c r="G108" i="4"/>
  <c r="D19" i="8"/>
  <c r="D27" i="8" s="1"/>
  <c r="G26" i="4"/>
  <c r="E138" i="4"/>
  <c r="E66" i="4"/>
  <c r="E114" i="4"/>
  <c r="E91" i="4"/>
  <c r="H62" i="8" l="1"/>
  <c r="D29" i="56"/>
  <c r="D30" i="56"/>
  <c r="H29" i="56"/>
  <c r="D28" i="56"/>
  <c r="D65" i="56" s="1"/>
  <c r="H30" i="56"/>
  <c r="E143" i="4"/>
  <c r="E144" i="4"/>
  <c r="H28" i="8"/>
  <c r="H65" i="8" s="1"/>
  <c r="D48" i="8"/>
  <c r="D62" i="8" s="1"/>
  <c r="D18" i="8"/>
  <c r="G138" i="4"/>
  <c r="E139" i="4"/>
  <c r="E92" i="4"/>
  <c r="D63" i="8" l="1"/>
  <c r="H64" i="8"/>
  <c r="H63" i="8"/>
  <c r="D64" i="8"/>
  <c r="H29" i="8"/>
  <c r="D29" i="8"/>
  <c r="D28" i="8"/>
  <c r="D65" i="8" s="1"/>
  <c r="D30" i="8"/>
  <c r="H30" i="8"/>
  <c r="F107" i="5"/>
  <c r="F107" i="4" s="1"/>
  <c r="I42" i="56" s="1"/>
  <c r="I48" i="56" s="1"/>
  <c r="E63" i="56" s="1"/>
  <c r="F106" i="5"/>
  <c r="F106" i="4" s="1"/>
  <c r="I12" i="56" s="1"/>
  <c r="F105" i="5"/>
  <c r="F105" i="4" s="1"/>
  <c r="I11" i="56" s="1"/>
  <c r="F88" i="5"/>
  <c r="F88" i="4" s="1"/>
  <c r="I18" i="56" l="1"/>
  <c r="I28" i="56" s="1"/>
  <c r="I62" i="56"/>
  <c r="I63" i="56"/>
  <c r="I42" i="8"/>
  <c r="I48" i="8" s="1"/>
  <c r="I62" i="8" s="1"/>
  <c r="I12" i="8"/>
  <c r="I11" i="8"/>
  <c r="F104" i="4"/>
  <c r="F72" i="5"/>
  <c r="F72" i="4" s="1"/>
  <c r="F69" i="5"/>
  <c r="F69" i="4" s="1"/>
  <c r="F74" i="5"/>
  <c r="F74" i="4" s="1"/>
  <c r="F82" i="4"/>
  <c r="E22" i="56" s="1"/>
  <c r="E19" i="56" s="1"/>
  <c r="E27" i="56" s="1"/>
  <c r="E28" i="56" s="1"/>
  <c r="F60" i="5"/>
  <c r="F60" i="4" s="1"/>
  <c r="F64" i="4"/>
  <c r="F78" i="4"/>
  <c r="F85" i="5"/>
  <c r="F85" i="4" s="1"/>
  <c r="F70" i="5"/>
  <c r="F70" i="4" s="1"/>
  <c r="F75" i="5"/>
  <c r="F75" i="4" s="1"/>
  <c r="F87" i="5"/>
  <c r="F87" i="4" s="1"/>
  <c r="F68" i="5"/>
  <c r="F73" i="5"/>
  <c r="F73" i="4" s="1"/>
  <c r="F81" i="4"/>
  <c r="F86" i="5"/>
  <c r="F86" i="4" s="1"/>
  <c r="E29" i="56" l="1"/>
  <c r="I29" i="56"/>
  <c r="I64" i="56"/>
  <c r="I65" i="56"/>
  <c r="E64" i="56"/>
  <c r="E30" i="56"/>
  <c r="I30" i="56"/>
  <c r="E22" i="8"/>
  <c r="I18" i="8"/>
  <c r="F76" i="4"/>
  <c r="F114" i="4"/>
  <c r="F67" i="5"/>
  <c r="F68" i="4"/>
  <c r="E56" i="56" s="1"/>
  <c r="E55" i="56" s="1"/>
  <c r="E61" i="56" s="1"/>
  <c r="E62" i="56" s="1"/>
  <c r="E65" i="56" s="1"/>
  <c r="F59" i="4"/>
  <c r="E48" i="8" s="1"/>
  <c r="F84" i="4"/>
  <c r="F79" i="4"/>
  <c r="F71" i="4"/>
  <c r="F98" i="5"/>
  <c r="G98" i="5" s="1"/>
  <c r="F76" i="5"/>
  <c r="G76" i="5" s="1"/>
  <c r="I63" i="8" l="1"/>
  <c r="E63" i="8"/>
  <c r="I64" i="8"/>
  <c r="G76" i="4"/>
  <c r="E19" i="8"/>
  <c r="G79" i="4"/>
  <c r="G114" i="4"/>
  <c r="E56" i="8"/>
  <c r="E55" i="8" s="1"/>
  <c r="E61" i="8" s="1"/>
  <c r="E62" i="8" s="1"/>
  <c r="I28" i="8"/>
  <c r="E29" i="8"/>
  <c r="I29" i="8"/>
  <c r="F66" i="4"/>
  <c r="F143" i="4" s="1"/>
  <c r="F139" i="4"/>
  <c r="F67" i="4"/>
  <c r="F130" i="7"/>
  <c r="F124" i="7"/>
  <c r="F119" i="7"/>
  <c r="F115" i="7"/>
  <c r="F108" i="7"/>
  <c r="F104" i="7"/>
  <c r="F98" i="7"/>
  <c r="F84" i="7"/>
  <c r="F79" i="7"/>
  <c r="F76" i="7"/>
  <c r="F71" i="7"/>
  <c r="F67" i="7"/>
  <c r="F59" i="7"/>
  <c r="F52" i="7"/>
  <c r="F46" i="7"/>
  <c r="F34" i="7"/>
  <c r="F26" i="7"/>
  <c r="F19" i="7"/>
  <c r="F12" i="7"/>
  <c r="F130" i="6"/>
  <c r="F124" i="6"/>
  <c r="F119" i="6"/>
  <c r="F115" i="6"/>
  <c r="F108" i="6"/>
  <c r="G108" i="6" s="1"/>
  <c r="F104" i="6"/>
  <c r="F98" i="6"/>
  <c r="F84" i="6"/>
  <c r="F79" i="6"/>
  <c r="F76" i="6"/>
  <c r="F71" i="6"/>
  <c r="F67" i="6"/>
  <c r="F59" i="6"/>
  <c r="F52" i="6"/>
  <c r="F34" i="6"/>
  <c r="F26" i="6"/>
  <c r="F19" i="6"/>
  <c r="F12" i="6"/>
  <c r="F5" i="6"/>
  <c r="F108" i="5"/>
  <c r="G108" i="5" s="1"/>
  <c r="F104" i="5"/>
  <c r="F84" i="5"/>
  <c r="F79" i="5"/>
  <c r="G79" i="5" s="1"/>
  <c r="F71" i="5"/>
  <c r="F59" i="5"/>
  <c r="F52" i="5"/>
  <c r="F46" i="5"/>
  <c r="F34" i="5"/>
  <c r="G34" i="5" s="1"/>
  <c r="F26" i="5"/>
  <c r="G26" i="5" s="1"/>
  <c r="F19" i="5"/>
  <c r="F12" i="5"/>
  <c r="G12" i="5" s="1"/>
  <c r="F5" i="5"/>
  <c r="G5" i="5" s="1"/>
  <c r="F124" i="5"/>
  <c r="G124" i="5" s="1"/>
  <c r="E64" i="8" l="1"/>
  <c r="E27" i="8"/>
  <c r="E28" i="8" s="1"/>
  <c r="E65" i="8" s="1"/>
  <c r="E30" i="8"/>
  <c r="I30" i="8"/>
  <c r="I65" i="8"/>
  <c r="G66" i="4"/>
  <c r="G139" i="4"/>
  <c r="F91" i="4"/>
  <c r="F144" i="4" s="1"/>
  <c r="F66" i="7"/>
  <c r="F138" i="6"/>
  <c r="F138" i="7"/>
  <c r="F66" i="5"/>
  <c r="G66" i="5" s="1"/>
  <c r="F114" i="7"/>
  <c r="F91" i="6"/>
  <c r="F91" i="7"/>
  <c r="F92" i="7" s="1"/>
  <c r="F119" i="5"/>
  <c r="F115" i="5"/>
  <c r="F130" i="5"/>
  <c r="F114" i="5"/>
  <c r="G114" i="5" s="1"/>
  <c r="F91" i="5"/>
  <c r="G91" i="5" s="1"/>
  <c r="F66" i="6"/>
  <c r="G66" i="6" s="1"/>
  <c r="F114" i="6"/>
  <c r="G114" i="6" s="1"/>
  <c r="F143" i="7" l="1"/>
  <c r="G91" i="4"/>
  <c r="F92" i="4"/>
  <c r="F144" i="6"/>
  <c r="F143" i="6"/>
  <c r="F139" i="6"/>
  <c r="G139" i="6" s="1"/>
  <c r="F144" i="7"/>
  <c r="F143" i="5"/>
  <c r="F139" i="7"/>
  <c r="F92" i="6"/>
  <c r="G92" i="6" s="1"/>
  <c r="F138" i="5"/>
  <c r="F92" i="5"/>
  <c r="G92" i="5" s="1"/>
  <c r="F139" i="5" l="1"/>
  <c r="G139" i="5" s="1"/>
  <c r="G138" i="5"/>
  <c r="G92" i="4"/>
  <c r="F144" i="5"/>
  <c r="E146" i="4"/>
  <c r="D59" i="6" l="1"/>
  <c r="D52" i="6"/>
  <c r="D123" i="4" l="1"/>
  <c r="D59" i="5"/>
  <c r="D52" i="5"/>
  <c r="D79" i="7" l="1"/>
  <c r="D79" i="6"/>
  <c r="D84" i="5"/>
  <c r="D119" i="7"/>
  <c r="D119" i="6"/>
  <c r="D77" i="4" l="1"/>
  <c r="D135" i="4" l="1"/>
  <c r="I135" i="4" s="1"/>
  <c r="D134" i="4"/>
  <c r="I134" i="4" s="1"/>
  <c r="D133" i="4"/>
  <c r="I133" i="4" s="1"/>
  <c r="D132" i="4"/>
  <c r="I132" i="4" s="1"/>
  <c r="D131" i="4"/>
  <c r="I131" i="4" s="1"/>
  <c r="D129" i="4"/>
  <c r="I129" i="4" s="1"/>
  <c r="D128" i="4"/>
  <c r="I128" i="4" s="1"/>
  <c r="D127" i="4"/>
  <c r="G25" i="56" s="1"/>
  <c r="D126" i="4"/>
  <c r="G26" i="56" s="1"/>
  <c r="D125" i="4"/>
  <c r="D118" i="4"/>
  <c r="D117" i="4"/>
  <c r="D116" i="4"/>
  <c r="G52" i="56" s="1"/>
  <c r="G61" i="56" s="1"/>
  <c r="D112" i="4"/>
  <c r="G40" i="56" s="1"/>
  <c r="D111" i="4"/>
  <c r="G39" i="56" s="1"/>
  <c r="D110" i="4"/>
  <c r="G38" i="56" s="1"/>
  <c r="D109" i="4"/>
  <c r="G37" i="56" s="1"/>
  <c r="D107" i="4"/>
  <c r="G42" i="56" s="1"/>
  <c r="D106" i="4"/>
  <c r="G12" i="56" s="1"/>
  <c r="D105" i="4"/>
  <c r="G11" i="56" s="1"/>
  <c r="D103" i="4"/>
  <c r="G10" i="56" s="1"/>
  <c r="D102" i="4"/>
  <c r="G9" i="56" s="1"/>
  <c r="D101" i="4"/>
  <c r="G8" i="56" s="1"/>
  <c r="D100" i="4"/>
  <c r="G7" i="56" s="1"/>
  <c r="D99" i="4"/>
  <c r="G6" i="56" s="1"/>
  <c r="D88" i="4"/>
  <c r="D87" i="4"/>
  <c r="D86" i="4"/>
  <c r="D85" i="4"/>
  <c r="D78" i="4"/>
  <c r="D75" i="4"/>
  <c r="D74" i="4"/>
  <c r="D73" i="4"/>
  <c r="D72" i="4"/>
  <c r="D70" i="4"/>
  <c r="D69" i="4"/>
  <c r="D68" i="4"/>
  <c r="C56" i="56" s="1"/>
  <c r="C55" i="56" s="1"/>
  <c r="C61" i="56" s="1"/>
  <c r="D64" i="4"/>
  <c r="D63" i="4"/>
  <c r="D60" i="4"/>
  <c r="D57" i="4"/>
  <c r="D56" i="4"/>
  <c r="D53" i="4"/>
  <c r="D130" i="7"/>
  <c r="D124" i="7"/>
  <c r="D115" i="7"/>
  <c r="D108" i="7"/>
  <c r="D104" i="7"/>
  <c r="D98" i="7"/>
  <c r="D84" i="7"/>
  <c r="D76" i="7"/>
  <c r="D71" i="7"/>
  <c r="D67" i="7"/>
  <c r="D59" i="7"/>
  <c r="D52" i="7"/>
  <c r="D46" i="7"/>
  <c r="D34" i="7"/>
  <c r="D26" i="7"/>
  <c r="D19" i="7"/>
  <c r="D12" i="7"/>
  <c r="D5" i="7"/>
  <c r="D130" i="6"/>
  <c r="D124" i="6"/>
  <c r="D115" i="6"/>
  <c r="D108" i="6"/>
  <c r="D104" i="6"/>
  <c r="D98" i="6"/>
  <c r="D84" i="6"/>
  <c r="D76" i="6"/>
  <c r="D71" i="6"/>
  <c r="D67" i="6"/>
  <c r="D46" i="6"/>
  <c r="D34" i="6"/>
  <c r="D26" i="6"/>
  <c r="D19" i="6"/>
  <c r="D12" i="6"/>
  <c r="D5" i="6"/>
  <c r="D124" i="5"/>
  <c r="G18" i="56" l="1"/>
  <c r="G48" i="56"/>
  <c r="G62" i="56" s="1"/>
  <c r="G27" i="56"/>
  <c r="G28" i="56" s="1"/>
  <c r="G12" i="8"/>
  <c r="G42" i="8"/>
  <c r="G40" i="8"/>
  <c r="G25" i="8"/>
  <c r="C56" i="8"/>
  <c r="G37" i="8"/>
  <c r="G41" i="8"/>
  <c r="G39" i="8"/>
  <c r="G11" i="8"/>
  <c r="G38" i="8"/>
  <c r="G52" i="8"/>
  <c r="G61" i="8" s="1"/>
  <c r="G26" i="8"/>
  <c r="G9" i="8"/>
  <c r="G8" i="8"/>
  <c r="G6" i="8"/>
  <c r="G10" i="8"/>
  <c r="G7" i="8"/>
  <c r="D59" i="4"/>
  <c r="C40" i="56" s="1"/>
  <c r="D52" i="4"/>
  <c r="D19" i="4"/>
  <c r="C37" i="56" s="1"/>
  <c r="D91" i="6"/>
  <c r="D114" i="6"/>
  <c r="D66" i="6"/>
  <c r="D108" i="4"/>
  <c r="D115" i="4"/>
  <c r="D104" i="4"/>
  <c r="D138" i="6"/>
  <c r="D66" i="7"/>
  <c r="D91" i="7"/>
  <c r="D138" i="7"/>
  <c r="D114" i="7"/>
  <c r="D67" i="4"/>
  <c r="D12" i="4"/>
  <c r="D26" i="4"/>
  <c r="D34" i="4"/>
  <c r="D46" i="4"/>
  <c r="C39" i="56" s="1"/>
  <c r="D71" i="4"/>
  <c r="D76" i="4"/>
  <c r="D84" i="4"/>
  <c r="D98" i="4"/>
  <c r="D124" i="4"/>
  <c r="D130" i="4"/>
  <c r="I130" i="4" s="1"/>
  <c r="D5" i="4"/>
  <c r="G65" i="56" l="1"/>
  <c r="D143" i="7"/>
  <c r="C8" i="8"/>
  <c r="C8" i="56"/>
  <c r="C7" i="8"/>
  <c r="C7" i="56"/>
  <c r="C48" i="56"/>
  <c r="C9" i="56"/>
  <c r="C9" i="8"/>
  <c r="C10" i="56"/>
  <c r="C10" i="8"/>
  <c r="C6" i="56"/>
  <c r="C18" i="56" s="1"/>
  <c r="C6" i="8"/>
  <c r="D144" i="7"/>
  <c r="G48" i="8"/>
  <c r="G62" i="8" s="1"/>
  <c r="G27" i="8"/>
  <c r="G18" i="8"/>
  <c r="C40" i="8"/>
  <c r="D92" i="7"/>
  <c r="D144" i="6"/>
  <c r="D92" i="6"/>
  <c r="D143" i="6"/>
  <c r="D114" i="4"/>
  <c r="D139" i="6"/>
  <c r="D139" i="7"/>
  <c r="D66" i="4"/>
  <c r="C64" i="56" l="1"/>
  <c r="G63" i="56"/>
  <c r="C62" i="56"/>
  <c r="C63" i="56"/>
  <c r="G64" i="56"/>
  <c r="G29" i="56"/>
  <c r="C29" i="56"/>
  <c r="G28" i="8"/>
  <c r="G65" i="8" s="1"/>
  <c r="D146" i="7"/>
  <c r="D146" i="6"/>
  <c r="D143" i="4"/>
  <c r="D26" i="5" l="1"/>
  <c r="D104" i="5" l="1"/>
  <c r="D115" i="5" l="1"/>
  <c r="D130" i="5"/>
  <c r="C49" i="8"/>
  <c r="C24" i="8"/>
  <c r="D108" i="5"/>
  <c r="D98" i="5"/>
  <c r="D76" i="5"/>
  <c r="D71" i="5"/>
  <c r="D67" i="5"/>
  <c r="D46" i="5"/>
  <c r="D34" i="5"/>
  <c r="D19" i="5"/>
  <c r="D12" i="5"/>
  <c r="D5" i="5"/>
  <c r="C55" i="8" l="1"/>
  <c r="C61" i="8" s="1"/>
  <c r="C39" i="8"/>
  <c r="C37" i="8"/>
  <c r="D114" i="5"/>
  <c r="D66" i="5"/>
  <c r="C48" i="8" l="1"/>
  <c r="D143" i="5"/>
  <c r="C18" i="8"/>
  <c r="G29" i="8" l="1"/>
  <c r="G63" i="8"/>
  <c r="G64" i="8"/>
  <c r="C62" i="8"/>
  <c r="C63" i="8"/>
  <c r="C64" i="8"/>
  <c r="C29" i="8"/>
  <c r="D122" i="4" l="1"/>
  <c r="D120" i="4"/>
  <c r="D119" i="5"/>
  <c r="D121" i="4"/>
  <c r="D138" i="5" l="1"/>
  <c r="D139" i="5" s="1"/>
  <c r="D119" i="4"/>
  <c r="D138" i="4" l="1"/>
  <c r="D139" i="4" l="1"/>
  <c r="D80" i="4" l="1"/>
  <c r="C19" i="56" s="1"/>
  <c r="D79" i="5"/>
  <c r="D91" i="5" s="1"/>
  <c r="D92" i="5" s="1"/>
  <c r="C27" i="56" l="1"/>
  <c r="C28" i="56" s="1"/>
  <c r="C65" i="56" s="1"/>
  <c r="F67" i="56" s="1"/>
  <c r="G30" i="56"/>
  <c r="C30" i="56"/>
  <c r="D79" i="4"/>
  <c r="D144" i="5"/>
  <c r="D91" i="4" l="1"/>
  <c r="C19" i="8"/>
  <c r="C27" i="8" l="1"/>
  <c r="C28" i="8" s="1"/>
  <c r="C65" i="8" s="1"/>
  <c r="F67" i="8" s="1"/>
  <c r="C30" i="8"/>
  <c r="G30" i="8"/>
  <c r="D92" i="4"/>
  <c r="D144" i="4"/>
  <c r="D146" i="4" l="1"/>
</calcChain>
</file>

<file path=xl/sharedStrings.xml><?xml version="1.0" encoding="utf-8"?>
<sst xmlns="http://schemas.openxmlformats.org/spreadsheetml/2006/main" count="2532" uniqueCount="795">
  <si>
    <t>B E V É T E L E K</t>
  </si>
  <si>
    <t>1. sz. táblázat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</si>
  <si>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</si>
  <si>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</si>
  <si>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</si>
  <si>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</si>
  <si>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</si>
  <si>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</si>
  <si>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</si>
  <si>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</si>
  <si>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</si>
  <si>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</si>
  <si>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</si>
  <si>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</si>
  <si>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1.6.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</si>
  <si>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</si>
  <si>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</si>
  <si>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</si>
  <si>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</si>
  <si>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</si>
  <si>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</si>
  <si>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</si>
  <si>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</si>
  <si>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</si>
  <si>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</si>
  <si>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</si>
  <si>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</si>
  <si>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</si>
  <si>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</si>
  <si>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</si>
  <si>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</si>
  <si>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</si>
  <si>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</si>
  <si>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</si>
  <si>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</si>
  <si>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</si>
  <si>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</si>
  <si>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</si>
  <si>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</si>
  <si>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 xml:space="preserve">4. </t>
  </si>
  <si>
    <t>Közhatalmi bevételek (4.1.+4.2.+4.3.+4.4.)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</si>
  <si>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</si>
  <si>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</si>
  <si>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</si>
  <si>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</si>
  <si>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</si>
  <si>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</si>
  <si>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</si>
  <si>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</si>
  <si>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</si>
  <si>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</si>
  <si>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</si>
  <si>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</si>
  <si>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</si>
  <si>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</si>
  <si>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</si>
  <si>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</si>
  <si>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</si>
  <si>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</si>
  <si>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</si>
  <si>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</si>
  <si>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</si>
  <si>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</si>
  <si>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</si>
  <si>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</si>
  <si>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</si>
  <si>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</si>
  <si>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</si>
  <si>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</si>
  <si>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</si>
  <si>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</si>
  <si>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</si>
  <si>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</si>
  <si>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</si>
  <si>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</si>
  <si>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</si>
  <si>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</si>
  <si>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</si>
  <si>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7.2.</t>
  </si>
  <si>
    <t>7.3.</t>
  </si>
  <si>
    <t>7.4.</t>
  </si>
  <si>
    <t>8.</t>
  </si>
  <si>
    <t>Felhalmozási célú átvett pénzeszközök (8.1.+8.2.+8.3.)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</si>
  <si>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</si>
  <si>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</si>
  <si>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</si>
  <si>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</si>
  <si>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</si>
  <si>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</si>
  <si>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</si>
  <si>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</si>
  <si>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</si>
  <si>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</si>
  <si>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</si>
  <si>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</si>
  <si>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</si>
  <si>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</si>
  <si>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</si>
  <si>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</si>
  <si>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</si>
  <si>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</si>
  <si>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</si>
  <si>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</si>
  <si>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</si>
  <si>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</si>
  <si>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</si>
  <si>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</si>
  <si>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</si>
  <si>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</si>
  <si>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</si>
  <si>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Államháztartáson belüli megelőlegezések</t>
  </si>
  <si>
    <t>Államháztartáson belüli megelőlegezések törlesztése</t>
  </si>
  <si>
    <t xml:space="preserve">    14.</t>
  </si>
  <si>
    <t>Külföldi finanszírozás bevételei (14.1.+…14.4.)</t>
  </si>
  <si>
    <t xml:space="preserve">    15.</t>
  </si>
  <si>
    <t>Adóssághoz nem kapcsolódó származékos ügyletek bevételei</t>
  </si>
  <si>
    <t>FINANSZÍROZÁSI BEVÉTELEK ÖSSZESEN: (10. + … +15.)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</si>
  <si>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</si>
  <si>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</si>
  <si>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</si>
  <si>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</si>
  <si>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</si>
  <si>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</si>
  <si>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</si>
  <si>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</si>
  <si>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</si>
  <si>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</si>
  <si>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</si>
  <si>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</si>
  <si>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</si>
  <si>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</si>
  <si>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</si>
  <si>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</si>
  <si>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</si>
  <si>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</si>
  <si>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</si>
  <si>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</si>
  <si>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</si>
  <si>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</si>
  <si>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</si>
  <si>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</si>
  <si>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</si>
  <si>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</si>
  <si>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</si>
  <si>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</si>
  <si>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Külföldi finanszírozás kiadásai (6.1. + … + 6.4.)</t>
  </si>
  <si>
    <t>10.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</si>
  <si>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</si>
  <si>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</si>
  <si>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</si>
  <si>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</si>
  <si>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</si>
  <si>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</si>
  <si>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</si>
  <si>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</si>
  <si>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</si>
  <si>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</si>
  <si>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</si>
  <si>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</si>
  <si>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</si>
  <si>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</si>
  <si>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</si>
  <si>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</si>
  <si>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</si>
  <si>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</si>
  <si>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</si>
  <si>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</si>
  <si>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</si>
  <si>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</si>
  <si>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</si>
  <si>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</si>
  <si>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</si>
  <si>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</si>
  <si>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</si>
  <si>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</si>
  <si>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</si>
  <si>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</si>
  <si>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</si>
  <si>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</si>
  <si>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</si>
  <si>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</si>
  <si>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</si>
  <si>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</si>
  <si>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</si>
  <si>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</si>
  <si>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</si>
  <si>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</si>
  <si>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</si>
  <si>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</si>
  <si>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</si>
  <si>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</si>
  <si>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</si>
  <si>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</si>
  <si>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</si>
  <si>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</si>
  <si>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</si>
  <si>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</si>
  <si>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</si>
  <si>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</si>
  <si>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</si>
  <si>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</si>
  <si>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</si>
  <si>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</si>
  <si>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</si>
  <si>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</si>
  <si>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</si>
  <si>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</si>
  <si>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</si>
  <si>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</si>
  <si>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</si>
  <si>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</si>
  <si>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</si>
  <si>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</si>
  <si>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</si>
  <si>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</si>
  <si>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</si>
  <si>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</si>
  <si>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</si>
  <si>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</si>
  <si>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</si>
  <si>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</si>
  <si>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</si>
  <si>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</si>
  <si>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</si>
  <si>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</si>
  <si>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</si>
  <si>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</si>
  <si>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</si>
  <si>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</si>
  <si>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</si>
  <si>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</si>
  <si>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</si>
  <si>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29.</t>
  </si>
  <si>
    <t>BEVÉTEL MINDÖSSZESEN</t>
  </si>
  <si>
    <t>KIADÁSOK MINDÖSSZESEN</t>
  </si>
  <si>
    <t>Egyéb működési célú támogatások bevételei államháztartáson belülről</t>
  </si>
  <si>
    <t>Egyéb felhalmozási célú támogatások bevételei államháztartáson belülről</t>
  </si>
  <si>
    <t>Felhalmozási célú átvett pénzeszközök</t>
  </si>
  <si>
    <t>Működési bevételek</t>
  </si>
  <si>
    <t>Finanszírozási kiadások</t>
  </si>
  <si>
    <t>Rovat azonosító</t>
  </si>
  <si>
    <t>K1</t>
  </si>
  <si>
    <t>K2</t>
  </si>
  <si>
    <t>K3</t>
  </si>
  <si>
    <t>K4</t>
  </si>
  <si>
    <t>K5</t>
  </si>
  <si>
    <t>K6</t>
  </si>
  <si>
    <t>K7</t>
  </si>
  <si>
    <t>K8</t>
  </si>
  <si>
    <t>K512</t>
  </si>
  <si>
    <t>K9111</t>
  </si>
  <si>
    <t>K9112</t>
  </si>
  <si>
    <t>K9113</t>
  </si>
  <si>
    <t>K912</t>
  </si>
  <si>
    <t>K9121</t>
  </si>
  <si>
    <t>K9122</t>
  </si>
  <si>
    <t>K9123</t>
  </si>
  <si>
    <t>K913</t>
  </si>
  <si>
    <t>K914</t>
  </si>
  <si>
    <t>K916</t>
  </si>
  <si>
    <t>K917</t>
  </si>
  <si>
    <t>K92</t>
  </si>
  <si>
    <t>K921</t>
  </si>
  <si>
    <t>K922</t>
  </si>
  <si>
    <t>K923</t>
  </si>
  <si>
    <t>K924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</si>
  <si>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</si>
  <si>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</si>
  <si>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</si>
  <si>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</si>
  <si>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</si>
  <si>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</si>
  <si>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</si>
  <si>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</si>
  <si>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</si>
  <si>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</si>
  <si>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</si>
  <si>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</si>
  <si>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</si>
  <si>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</si>
  <si>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</si>
  <si>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</si>
  <si>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</si>
  <si>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</si>
  <si>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</si>
  <si>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B34</t>
  </si>
  <si>
    <t>B354</t>
  </si>
  <si>
    <t>B355</t>
  </si>
  <si>
    <t>B36</t>
  </si>
  <si>
    <t>B4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</si>
  <si>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</si>
  <si>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</si>
  <si>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</si>
  <si>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</si>
  <si>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</si>
  <si>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</si>
  <si>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</si>
  <si>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</si>
  <si>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</si>
  <si>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</si>
  <si>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</si>
  <si>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B51</t>
  </si>
  <si>
    <t>B52</t>
  </si>
  <si>
    <t>B53</t>
  </si>
  <si>
    <t>B54</t>
  </si>
  <si>
    <t>B55</t>
  </si>
  <si>
    <t>B6</t>
  </si>
  <si>
    <t>B61</t>
  </si>
  <si>
    <t>B62</t>
  </si>
  <si>
    <t>B63</t>
  </si>
  <si>
    <t>B7</t>
  </si>
  <si>
    <t>B71</t>
  </si>
  <si>
    <t>B72</t>
  </si>
  <si>
    <t>B73</t>
  </si>
  <si>
    <t>B8</t>
  </si>
  <si>
    <t>B81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</si>
  <si>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</si>
  <si>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</si>
  <si>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</si>
  <si>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</si>
  <si>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</si>
  <si>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</si>
  <si>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</si>
  <si>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</si>
  <si>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</si>
  <si>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</si>
  <si>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</si>
  <si>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B814</t>
  </si>
  <si>
    <t>B815</t>
  </si>
  <si>
    <t>B82</t>
  </si>
  <si>
    <t>B821</t>
  </si>
  <si>
    <t>B822</t>
  </si>
  <si>
    <t>B823</t>
  </si>
  <si>
    <t>B824</t>
  </si>
  <si>
    <t>B83</t>
  </si>
  <si>
    <t>2.1</t>
  </si>
  <si>
    <t>2.2</t>
  </si>
  <si>
    <t>2.3</t>
  </si>
  <si>
    <t>4.1</t>
  </si>
  <si>
    <t>4.2</t>
  </si>
  <si>
    <t>4.3</t>
  </si>
  <si>
    <t>4.4</t>
  </si>
  <si>
    <t>4.5</t>
  </si>
  <si>
    <t>4.6</t>
  </si>
  <si>
    <t>6.1</t>
  </si>
  <si>
    <t>6.2</t>
  </si>
  <si>
    <t>6.3</t>
  </si>
  <si>
    <t>6.4</t>
  </si>
  <si>
    <t>Pályázati tartalék</t>
  </si>
  <si>
    <t>Hosszú lejáratú hitelek, kölcsönök törlesztése</t>
  </si>
  <si>
    <t>Önkormányzatok szociális és gyermekjóléti, étkeztetési feladatainak támogatása</t>
  </si>
  <si>
    <t xml:space="preserve">Működési célú kvi támogatások és kiegészítő támogatások </t>
  </si>
  <si>
    <t>Elszámolásból származó bevételek</t>
  </si>
  <si>
    <t>B351</t>
  </si>
  <si>
    <t>B352</t>
  </si>
  <si>
    <t xml:space="preserve">Egyéb közhatalmi bevételek  </t>
  </si>
  <si>
    <t xml:space="preserve">Vagyoni tipusú adók  </t>
  </si>
  <si>
    <t xml:space="preserve">Értékesítési és forgalmi adók  </t>
  </si>
  <si>
    <t xml:space="preserve">Fogyasztási adók  </t>
  </si>
  <si>
    <t xml:space="preserve">Gépjárműadók </t>
  </si>
  <si>
    <t xml:space="preserve">Egyéb áruhasználati és szolgáltatási adók </t>
  </si>
  <si>
    <t>B65</t>
  </si>
  <si>
    <t>Működési célú garancia- és kezességvállalásból származó megtérülések ÁH kívülről</t>
  </si>
  <si>
    <t>Működési célú visszatérítendő támogatások, kölcsönök visszatérülése az Európai Uniótól</t>
  </si>
  <si>
    <t>B64</t>
  </si>
  <si>
    <t>7.1</t>
  </si>
  <si>
    <t>7.2</t>
  </si>
  <si>
    <t>7.3</t>
  </si>
  <si>
    <t>7.4</t>
  </si>
  <si>
    <t>7.5</t>
  </si>
  <si>
    <t>Működési célú visszatérítendő támogatások, kölcsönök visszatérülése ÁH kívülről</t>
  </si>
  <si>
    <t>Egyéb működési célú átvett pénzeszközök</t>
  </si>
  <si>
    <t>Felhalmozási célú garancia- és kezességvállalásból származó megtérülések ÁH kívülről</t>
  </si>
  <si>
    <t>Felhalmozási célú visszatérítendő támogatások, kölcsönök visszatérülése az Európai Uniótól</t>
  </si>
  <si>
    <t>Felhalmozási célú visszatérítendő támogatások, kölcsönök visszatérülése ÁH kívülről</t>
  </si>
  <si>
    <t>B74</t>
  </si>
  <si>
    <t>Egyéb felhalmozási célú átvett pénzeszközök</t>
  </si>
  <si>
    <t>8.1</t>
  </si>
  <si>
    <t>8.2</t>
  </si>
  <si>
    <t>8.3</t>
  </si>
  <si>
    <t>8.4</t>
  </si>
  <si>
    <t>8.5</t>
  </si>
  <si>
    <t>B75</t>
  </si>
  <si>
    <t>B17</t>
  </si>
  <si>
    <t>13.1</t>
  </si>
  <si>
    <t>13.2</t>
  </si>
  <si>
    <t>13.3</t>
  </si>
  <si>
    <t xml:space="preserve">    14.1</t>
  </si>
  <si>
    <t xml:space="preserve">    14.2</t>
  </si>
  <si>
    <t xml:space="preserve">    14.3</t>
  </si>
  <si>
    <t xml:space="preserve">    14.4</t>
  </si>
  <si>
    <t>Működési célú v.tér. tám., kölcsönök vtér.kormányoktól és más nemzetközi szervezetektől</t>
  </si>
  <si>
    <t>Felhalmozási célú v.tér.tám., kölcsönök v.tér. kormányoktól és más nemzetközi szervezetektől</t>
  </si>
  <si>
    <t>Pályázati céltartalék</t>
  </si>
  <si>
    <t>Egyéb céltartalék</t>
  </si>
  <si>
    <t>Jövedelemadók</t>
  </si>
  <si>
    <t>B31</t>
  </si>
  <si>
    <t>4.7</t>
  </si>
  <si>
    <t>9</t>
  </si>
  <si>
    <t>10</t>
  </si>
  <si>
    <t>3.1</t>
  </si>
  <si>
    <t>3.2</t>
  </si>
  <si>
    <t>3.3</t>
  </si>
  <si>
    <t>Betétek megszüntetése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</si>
  <si>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</si>
  <si>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</si>
  <si>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</si>
  <si>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</si>
  <si>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Tartalékok (2.1.+2.3.)</t>
  </si>
  <si>
    <t>3.4</t>
  </si>
  <si>
    <t>3.5</t>
  </si>
  <si>
    <r>
      <t xml:space="preserve">   Felhalmozási költségvetés kiadásai </t>
    </r>
    <r>
      <rPr>
        <sz val="8"/>
        <rFont val="Times New Roman CE"/>
        <charset val="238"/>
      </rPr>
      <t>(3.1.+3.3.+3.5.)</t>
    </r>
  </si>
  <si>
    <t>Forgatási célú belföldi értékpapírok vásárlása</t>
  </si>
  <si>
    <t>Befektetési célú belföldi értékpapírok vásárlása</t>
  </si>
  <si>
    <t>Kincstárjegyek beváltása</t>
  </si>
  <si>
    <t>Belföldi kötvények beváltása</t>
  </si>
  <si>
    <t>Pénzeszközök lekötött betétként elhelyezése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</si>
  <si>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</si>
  <si>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</si>
  <si>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</si>
  <si>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</si>
  <si>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</si>
  <si>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</si>
  <si>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</si>
  <si>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(4+11)</t>
  </si>
  <si>
    <t>FINANSZÍROZÁSI KIADÁSOK ÖSSZESEN: (5.+…+9.)</t>
  </si>
  <si>
    <t>Váltóbevételek</t>
  </si>
  <si>
    <t>K93</t>
  </si>
  <si>
    <t>K94</t>
  </si>
  <si>
    <t>K9</t>
  </si>
  <si>
    <t>Forintban</t>
  </si>
  <si>
    <t>Tulajdonosi kölcsönök kiadásai</t>
  </si>
  <si>
    <t>K919</t>
  </si>
  <si>
    <t>K925</t>
  </si>
  <si>
    <t>K513</t>
  </si>
  <si>
    <t>2.6.</t>
  </si>
  <si>
    <t>2.5.-ből EU-s támogatás</t>
  </si>
  <si>
    <t>3.6.</t>
  </si>
  <si>
    <t xml:space="preserve">   3.5.-ből EU-s támogatás</t>
  </si>
  <si>
    <t>Biztosító által fizetett kártérítés</t>
  </si>
  <si>
    <t>5.11.</t>
  </si>
  <si>
    <t>B411</t>
  </si>
  <si>
    <t>7.6.</t>
  </si>
  <si>
    <t>7.5.-ból EU-s támogatás (közvetlen)</t>
  </si>
  <si>
    <t>8.6</t>
  </si>
  <si>
    <t>8.5.-ból EU-s támogatás (közvetlen)</t>
  </si>
  <si>
    <t>K9125</t>
  </si>
  <si>
    <t>Tulajdonosi kölcsönök bevételei</t>
  </si>
  <si>
    <t>13.4</t>
  </si>
  <si>
    <t>B819</t>
  </si>
  <si>
    <t>Belföldi finanszírozás bevételei (13.1. + … + 13.4.)</t>
  </si>
  <si>
    <t>2020. évi előirányzat</t>
  </si>
  <si>
    <t>Likviditási célú hitelek, kölcsönök törlesztése pénzügyi vállalkozásnak</t>
  </si>
  <si>
    <t>Rövid lejáratú hitelek, kölcsönök törlesztése</t>
  </si>
  <si>
    <t>Módosított előirányzat</t>
  </si>
  <si>
    <t>Teljesítés</t>
  </si>
  <si>
    <t>B817</t>
  </si>
  <si>
    <t>Sorszám</t>
  </si>
  <si>
    <t>Önkormányzat</t>
  </si>
  <si>
    <t>Összesen: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</si>
  <si>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</si>
  <si>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</si>
  <si>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</si>
  <si>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</si>
  <si>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</si>
  <si>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</si>
  <si>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</si>
  <si>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</si>
  <si>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</si>
  <si>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</si>
  <si>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</si>
  <si>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</si>
  <si>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</si>
  <si>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</si>
  <si>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</si>
  <si>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</si>
  <si>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</si>
  <si>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</si>
  <si>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</si>
  <si>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</si>
  <si>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</si>
  <si>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</si>
  <si>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</si>
  <si>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</si>
  <si>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</si>
  <si>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</si>
  <si>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</si>
  <si>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</si>
  <si>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</si>
  <si>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</si>
  <si>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</si>
  <si>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</si>
  <si>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</si>
  <si>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</si>
  <si>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</si>
  <si>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</si>
  <si>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</si>
  <si>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Forintban !</t>
  </si>
  <si>
    <t>E S Z K Ö Z Ö K</t>
  </si>
  <si>
    <t>Előző időszak</t>
  </si>
  <si>
    <t>Módosítások</t>
  </si>
  <si>
    <t>Tárgyidőszak</t>
  </si>
  <si>
    <t>A) NEMZETI VAGYONBA TARTOZÓ BEFEKTETETT ESZKÖZÖK</t>
  </si>
  <si>
    <t xml:space="preserve">A/I        Immateriális javak </t>
  </si>
  <si>
    <t xml:space="preserve">A/II      Tárgyi eszközök </t>
  </si>
  <si>
    <t>A/III     Befektetett pénzügyi eszközök</t>
  </si>
  <si>
    <t>A/IV     Koncesszióba, vagyonkezelésbe adott eszközök</t>
  </si>
  <si>
    <t>B) NEMZETI VAGYONBA TARTOZÓ FORGÓESZKÖZÖK</t>
  </si>
  <si>
    <t xml:space="preserve">B/I        Készletek </t>
  </si>
  <si>
    <t>B/II       Értékpapírok</t>
  </si>
  <si>
    <t>C) PÉNZESZKÖZÖK</t>
  </si>
  <si>
    <t>D)  KÖVETELÉSEK (=D/I+D/II+D/III)</t>
  </si>
  <si>
    <t>D/I        Költségvetési évben esedékes követelések</t>
  </si>
  <si>
    <t>D/II       Költségvetési évet követően esedékes követelések</t>
  </si>
  <si>
    <t>D/III      Követelés jellegű sajátos elszámolások</t>
  </si>
  <si>
    <t>E)  EGYÉB SAJÁTOS ESZKÖZOLDALI ELSZÁMOLÁSOK</t>
  </si>
  <si>
    <t>F)  AKTÍV IDŐBELI ELHATÁROLÁSOK</t>
  </si>
  <si>
    <t>ESZKÖZÖK ÖSSZESEN</t>
  </si>
  <si>
    <t>F O R R Á S O K</t>
  </si>
  <si>
    <t>G)  SAJÁT TŐKE (=G/I+…+G/VI)</t>
  </si>
  <si>
    <t>G/I        Nemzeti vagyon induláskori értéke</t>
  </si>
  <si>
    <t>G/II       Nemzeti vagyon változásai</t>
  </si>
  <si>
    <t>G/III      Egyéb eszközök induláskori értéke és változásai</t>
  </si>
  <si>
    <t>G/IV       Felhalmozott eredmény</t>
  </si>
  <si>
    <t>G/V        Eszközök értékhelyesbítésének forrása</t>
  </si>
  <si>
    <t>G/VI       Mérleg szerinti eredmény</t>
  </si>
  <si>
    <t>H)  KÖTELEZETTSÉGEK (=H/I+H/II+H/III)</t>
  </si>
  <si>
    <t>H/I        Költségvetési évben esedékes kötelezettségek</t>
  </si>
  <si>
    <t>H/II       Költségvetési évet követően esedékes kötelezettségek</t>
  </si>
  <si>
    <t>H/III      Kötelezettség jellegű sajátos elszámolások</t>
  </si>
  <si>
    <t>I)   KINCSTÁRI SZÁMLAVEZETÉSSEL KAPCSOLATOS ELSZÁMOLÁSOK</t>
  </si>
  <si>
    <t>30.</t>
  </si>
  <si>
    <t>J)  PASSZÍV IDŐBELI ELHATÁROLÁSOK</t>
  </si>
  <si>
    <t>31.</t>
  </si>
  <si>
    <t>FORRÁSOK ÖSSZESEN</t>
  </si>
  <si>
    <t>#</t>
  </si>
  <si>
    <t>Módosítások (+/-)</t>
  </si>
  <si>
    <t>Tárgyi időszak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</si>
  <si>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</si>
  <si>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</si>
  <si>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</si>
  <si>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</si>
  <si>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</si>
  <si>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</si>
  <si>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</si>
  <si>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</si>
  <si>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</si>
  <si>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</si>
  <si>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</si>
  <si>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</si>
  <si>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</si>
  <si>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</si>
  <si>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</si>
  <si>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</si>
  <si>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</si>
  <si>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</si>
  <si>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</si>
  <si>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</si>
  <si>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</si>
  <si>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</si>
  <si>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</si>
  <si>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</si>
  <si>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</si>
  <si>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</si>
  <si>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</si>
  <si>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</si>
  <si>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</si>
  <si>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25</t>
  </si>
  <si>
    <t>17 Kapott (járó) osztalék és részesedés</t>
  </si>
  <si>
    <t>26</t>
  </si>
  <si>
    <t>18 Részesedésekből származó eredményszemléletű bevételek, árfolyamnyereségek</t>
  </si>
  <si>
    <t>27</t>
  </si>
  <si>
    <t>19 Befektetett pénzügyi eszközökből származó eredményszemléletű bevételek, árfolyamnyereségek</t>
  </si>
  <si>
    <t>28</t>
  </si>
  <si>
    <t>20 Egyéb kapott (járó) kamatok és kamatjellegű eredményszemléletű bevételek</t>
  </si>
  <si>
    <t>29</t>
  </si>
  <si>
    <t>21 Pénzügyi műveletek egyéb eredményszemléletű bevételei (&gt;=21a+21b)</t>
  </si>
  <si>
    <t>30</t>
  </si>
  <si>
    <t>21a - ebből: lekötött bankbetétek mérlegfordulónapi értékelése során megállapított (nem realizált) árfolyamnyeresége</t>
  </si>
  <si>
    <t>31</t>
  </si>
  <si>
    <t>32</t>
  </si>
  <si>
    <t>VIII Pénzügyi műveletek eredményszemléletű bevételei (=17+18+19+20+21)</t>
  </si>
  <si>
    <t>33</t>
  </si>
  <si>
    <t>22 Részesedésekből származó ráfordítások, árfolyamveszteségek</t>
  </si>
  <si>
    <t>34</t>
  </si>
  <si>
    <t>23 Befektetett pénzügyi eszközökből (értékpapírokból, kölcsönökből) származó ráfordítások, árfolyamveszteségek</t>
  </si>
  <si>
    <t>35</t>
  </si>
  <si>
    <t>24 Fizetendő kamatok és kamatjellegű ráfordítások</t>
  </si>
  <si>
    <t>36</t>
  </si>
  <si>
    <t>25 Részesedések, értékpapírok, pénzeszközök értékvesztése (&gt;=25a+25b)</t>
  </si>
  <si>
    <t>37</t>
  </si>
  <si>
    <t>25a - ebből: lekötött bankbetétek értékvesztése</t>
  </si>
  <si>
    <t>38</t>
  </si>
  <si>
    <t>25b - ebből: Kincstáron kívüli forint- és devizaszámlák értékvesztése</t>
  </si>
  <si>
    <t>39</t>
  </si>
  <si>
    <t>26 Pénzügyi műveletek egyéb ráfordításai (&gt;=26a+26b)</t>
  </si>
  <si>
    <t>40</t>
  </si>
  <si>
    <t>26a - ebből: lekötött bankbetétek mérlegfordulónapi értékelése során megállapított (nem realizált) árfolyamvesztesége</t>
  </si>
  <si>
    <t>41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</si>
  <si>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</si>
  <si>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</si>
  <si>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</si>
  <si>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</si>
  <si>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</si>
  <si>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</si>
  <si>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Sor-szám</t>
  </si>
  <si>
    <t>C</t>
  </si>
  <si>
    <t>D</t>
  </si>
  <si>
    <t>A</t>
  </si>
  <si>
    <t>Többéves kihatással járó döntések számszerűsítése évenkénti bontásban és összesítve célok szerint</t>
  </si>
  <si>
    <t>Kötelezettség jogcíme</t>
  </si>
  <si>
    <t>Köt. váll.
 éve</t>
  </si>
  <si>
    <t>Összes vállalt kötelezettség</t>
  </si>
  <si>
    <t>Kötelezettségek a következő években</t>
  </si>
  <si>
    <t>Még fennálló kötelezettség</t>
  </si>
  <si>
    <t>2021.</t>
  </si>
  <si>
    <t>2022.</t>
  </si>
  <si>
    <t>10=(6+7+8+9)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</si>
  <si>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</si>
  <si>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</si>
  <si>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</si>
  <si>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5.1</t>
  </si>
  <si>
    <t>5.2</t>
  </si>
  <si>
    <t>5.3</t>
  </si>
  <si>
    <t>Felújítási kiadások felújításonként</t>
  </si>
  <si>
    <t>Egyéb (Pl.: garancia és kezességvállalás, stb.)</t>
  </si>
  <si>
    <t>Összesen (1+4+7+9+11)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</si>
  <si>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</si>
  <si>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</si>
  <si>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</si>
  <si>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</si>
  <si>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</si>
  <si>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</si>
  <si>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</si>
  <si>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</si>
  <si>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</si>
  <si>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</si>
  <si>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</si>
  <si>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</si>
  <si>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</si>
  <si>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</si>
  <si>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</si>
  <si>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</si>
  <si>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</si>
  <si>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</si>
  <si>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</si>
  <si>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</si>
  <si>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</si>
  <si>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</si>
  <si>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</si>
  <si>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</si>
  <si>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Gazdálkodó szervezet megnevezése</t>
  </si>
  <si>
    <t>Részesedés mértéke (%-ban)</t>
  </si>
  <si>
    <t>Részesedés összege (Ft-ban)</t>
  </si>
  <si>
    <t xml:space="preserve">       ÖSSZESEN: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</si>
  <si>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</si>
  <si>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</si>
  <si>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</si>
  <si>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</si>
  <si>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</si>
  <si>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</si>
  <si>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</si>
  <si>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</si>
  <si>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</si>
  <si>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</si>
  <si>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</si>
  <si>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</si>
  <si>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</si>
  <si>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</si>
  <si>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</si>
  <si>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</si>
  <si>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</si>
  <si>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</si>
  <si>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</si>
  <si>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</si>
  <si>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</si>
  <si>
    <t>Források</t>
  </si>
  <si>
    <t>Támogatási szerződés szerinti bevételek, kiadások</t>
  </si>
  <si>
    <t>E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</si>
  <si>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</si>
  <si>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</si>
  <si>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</si>
  <si>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</si>
  <si>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</si>
  <si>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</si>
  <si>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</si>
  <si>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</si>
  <si>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</si>
  <si>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</si>
  <si>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</si>
  <si>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</si>
  <si>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No.</t>
  </si>
  <si>
    <t>Intézmény*</t>
  </si>
  <si>
    <t>Záró engedélyezett létszám</t>
  </si>
  <si>
    <t>Átlagos statisztikai állományi létszám</t>
  </si>
  <si>
    <t>Teljesítés 2020. 12.31-ig</t>
  </si>
  <si>
    <t>2023.</t>
  </si>
  <si>
    <t>2023. 
után</t>
  </si>
  <si>
    <t xml:space="preserve">2020. évi </t>
  </si>
  <si>
    <t>Adósság állomány alakulása lejárat, eszközök, bel- és külföldi hitelezők szerinti bontásban 2020. december 31-én</t>
  </si>
  <si>
    <t>Elszámolt értékvesztés</t>
  </si>
  <si>
    <t>Könyv szerinti érték</t>
  </si>
  <si>
    <t>Teljesítés %-a</t>
  </si>
  <si>
    <t>Központi irányítószervi támogatások folyósítása</t>
  </si>
  <si>
    <t>I. Működési célú bevételek és kiadások mérlege
(összevontan)</t>
  </si>
  <si>
    <t>II. Felhalmozási célú bevételek és kiadások mérlege
(összevontan)</t>
  </si>
  <si>
    <t>I. Működési célú bevételek és kiadások mérlege
(önkormányzati szinten)</t>
  </si>
  <si>
    <t>II. Felhalmozási célú bevételek és kiadások mérlege
(önkormányzati szinten)</t>
  </si>
  <si>
    <t>Bátaapáti Óvoda és Konyha</t>
  </si>
  <si>
    <t>BÁTAAPÁTI KÖZSÉG ÖNKORMÁNYZATA
EGYSZERŰSÍTETT MÉRLEG 2020. ÉV</t>
  </si>
  <si>
    <t>21b - ebből: egyéb pénzeszközök és sajátos elszámolások mérlegfordulónapi értékelése során megállapított (nem realizált) árfolyamnyeresége</t>
  </si>
  <si>
    <t>26b - ebből: egyéb pénzeszközök és sajátos elszámolások  mérlegfordulónapi értékelése során megállapított (nem realizált) árfolyamvesztesége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</si>
  <si>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</si>
  <si>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</si>
  <si>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</si>
  <si>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</si>
  <si>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</si>
  <si>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</si>
  <si>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</si>
  <si>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</si>
  <si>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</si>
  <si>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</si>
  <si>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</si>
  <si>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</si>
  <si>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</si>
  <si>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</si>
  <si>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</si>
  <si>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</si>
  <si>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</si>
  <si>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</si>
  <si>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</si>
  <si>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</si>
  <si>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</si>
  <si>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</si>
  <si>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</si>
  <si>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</si>
  <si>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</si>
  <si>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</si>
  <si>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</si>
  <si>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</si>
  <si>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</si>
  <si>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</si>
  <si>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</si>
  <si>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</si>
  <si>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</si>
  <si>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t>APÁTI-KER Kft.</t>
  </si>
  <si>
    <t>Bátaapáti Község Önkormányzata tulajdonában álló gazdálkodó szervezetek működéséből származó kötelezettségek és részesedések alakulása</t>
  </si>
  <si>
    <t>Európai uniós támogatással megvalósuló projektek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</si>
  <si>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</si>
  <si>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</si>
  <si>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Összes tervezett
 forrás, kiadás</t>
  </si>
  <si>
    <t>Évenkénti ütemezés</t>
  </si>
  <si>
    <t>B=(C+D+E)</t>
  </si>
  <si>
    <t xml:space="preserve">* Amennyiben több projekt megvalósítása történi egy időben akkor azokat külön-külön, projektenként be kell mutatni!  </t>
  </si>
  <si>
    <t>Létszámok alakulása</t>
  </si>
  <si>
    <t>Száma</t>
  </si>
  <si>
    <t>Előirányzat-csoport, kiemelt előirányzat megnevezése</t>
  </si>
  <si>
    <t>Kötelező</t>
  </si>
  <si>
    <t>Önként vállalt</t>
  </si>
  <si>
    <t>2020. évi eredeti előirányzat</t>
  </si>
  <si>
    <t>2020. évi módosított előirányzat</t>
  </si>
  <si>
    <t>Feladat</t>
  </si>
  <si>
    <t xml:space="preserve">Működési bevételek </t>
  </si>
  <si>
    <t>1.1</t>
  </si>
  <si>
    <t>1.2</t>
  </si>
  <si>
    <t>1.3</t>
  </si>
  <si>
    <t>1.4</t>
  </si>
  <si>
    <t>1.6</t>
  </si>
  <si>
    <t>1.7</t>
  </si>
  <si>
    <t>1.8</t>
  </si>
  <si>
    <t>1.9</t>
  </si>
  <si>
    <t>1.10</t>
  </si>
  <si>
    <t>1.11</t>
  </si>
  <si>
    <t>Működési célú támogatások államháztartáson belülről (2.1.+…+2.3.)</t>
  </si>
  <si>
    <t>2.4</t>
  </si>
  <si>
    <t>2.5</t>
  </si>
  <si>
    <t>Felhalmozási célú támogatások államháztartáson belülről (4.1.+4.2.)</t>
  </si>
  <si>
    <t>Felhalmozási bevételek (5.1.+…+5.3.)</t>
  </si>
  <si>
    <t>Működési célú visszatérítendő támogatások, kölcsönök visszatérülése az EU-tól</t>
  </si>
  <si>
    <t>6.5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</si>
  <si>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</si>
  <si>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</si>
  <si>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</si>
  <si>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</si>
  <si>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</si>
  <si>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</si>
  <si>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</si>
  <si>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</si>
  <si>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</si>
  <si>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</si>
  <si>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 xml:space="preserve"> - ebből EU-s forrásból tám. megvalósuló programok, projektek kiadásai</t>
  </si>
  <si>
    <t>3</t>
  </si>
  <si>
    <t>KIADÁSOK ÖSSZESEN: (1.+2.+3.)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</si>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</sst>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F_t_-;\-* #,##0.00\ _F_t_-;_-* &quot;-&quot;??\ _F_t_-;_-@_-"/>
    <numFmt numFmtId="164" formatCode="_(* #,##0.00_);_(* \(#,##0.00\);_(* &quot;-&quot;??_);_(@_)"/>
    <numFmt numFmtId="165" formatCode="#,###"/>
    <numFmt numFmtId="166" formatCode="_-* #,##0\ _F_t_-;\-* #,##0\ _F_t_-;_-* &quot;-&quot;??\ _F_t_-;_-@_-"/>
    <numFmt numFmtId="167" formatCode="_(&quot;$&quot;* #,##0.00_);_(&quot;$&quot;* \(#,##0.00\);_(&quot;$&quot;* &quot;-&quot;??_);_(@_)"/>
    <numFmt numFmtId="168" formatCode="_(* #,##0_);_(* \(#,##0\);_(* &quot;-&quot;??_);_(@_)"/>
    <numFmt numFmtId="169" formatCode="#,###__;\-\ #,###__"/>
    <numFmt numFmtId="170" formatCode="00"/>
    <numFmt numFmtId="171" formatCode="#,###__;\-#,###__"/>
    <numFmt numFmtId="172" formatCode="#,##0.0"/>
    <numFmt numFmtId="173" formatCode="#,###.00"/>
  </numFmts>
  <fonts count="74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0"/>
      <name val="Arial CE"/>
      <charset val="238"/>
    </font>
    <font>
      <i/>
      <sz val="12"/>
      <name val="Times New Roman CE"/>
      <family val="1"/>
      <charset val="238"/>
    </font>
    <font>
      <sz val="12"/>
      <name val="Times New Roman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MS Sans Serif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0"/>
      <name val="Arial"/>
      <family val="2"/>
      <charset val="238"/>
    </font>
    <font>
      <b/>
      <i/>
      <sz val="12"/>
      <name val="Times New Roman CE"/>
      <family val="1"/>
      <charset val="238"/>
    </font>
    <font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1"/>
      <name val="Times New Roman CE"/>
      <family val="1"/>
      <charset val="238"/>
    </font>
    <font>
      <sz val="9"/>
      <name val="Times New Roman CE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 CE"/>
      <family val="1"/>
      <charset val="238"/>
    </font>
    <font>
      <sz val="8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4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family val="1"/>
      <charset val="238"/>
    </font>
    <font>
      <sz val="6"/>
      <name val="Times New Roman CE"/>
      <charset val="238"/>
    </font>
    <font>
      <b/>
      <sz val="6"/>
      <name val="Times New Roman CE"/>
      <charset val="238"/>
    </font>
    <font>
      <i/>
      <sz val="6"/>
      <name val="Times New Roman CE"/>
      <charset val="238"/>
    </font>
    <font>
      <sz val="11"/>
      <color rgb="FF00B05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9"/>
      <name val="Times New Roman CE"/>
      <charset val="238"/>
    </font>
    <font>
      <sz val="14"/>
      <name val="Arial"/>
      <family val="2"/>
      <charset val="238"/>
    </font>
    <font>
      <b/>
      <sz val="16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lightHorizontal"/>
    </fill>
    <fill>
      <patternFill patternType="gray125">
        <bgColor indexed="47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1" fillId="0" borderId="0"/>
    <xf numFmtId="0" fontId="22" fillId="0" borderId="0"/>
    <xf numFmtId="0" fontId="10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32" fillId="0" borderId="0"/>
    <xf numFmtId="164" fontId="25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0" borderId="0"/>
    <xf numFmtId="0" fontId="27" fillId="0" borderId="0"/>
    <xf numFmtId="43" fontId="1" fillId="0" borderId="0" applyFont="0" applyFill="0" applyBorder="0" applyAlignment="0" applyProtection="0"/>
    <xf numFmtId="0" fontId="36" fillId="0" borderId="0"/>
    <xf numFmtId="0" fontId="34" fillId="0" borderId="0"/>
    <xf numFmtId="0" fontId="29" fillId="0" borderId="0"/>
    <xf numFmtId="0" fontId="1" fillId="0" borderId="0"/>
    <xf numFmtId="164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2" fillId="0" borderId="0"/>
  </cellStyleXfs>
  <cellXfs count="717">
    <xf numFmtId="0" fontId="0" fillId="0" borderId="0" xfId="0"/>
    <xf numFmtId="165" fontId="8" fillId="0" borderId="3" xfId="5" applyNumberFormat="1" applyFont="1" applyBorder="1" applyAlignment="1">
      <alignment horizontal="right" vertical="center" wrapText="1" indent="1"/>
    </xf>
    <xf numFmtId="0" fontId="11" fillId="0" borderId="5" xfId="7" applyFont="1" applyBorder="1" applyAlignment="1">
      <alignment horizontal="left" vertical="center" wrapText="1" indent="1"/>
    </xf>
    <xf numFmtId="165" fontId="11" fillId="0" borderId="6" xfId="5" applyNumberFormat="1" applyFont="1" applyBorder="1" applyAlignment="1" applyProtection="1">
      <alignment horizontal="right" vertical="center" wrapText="1" indent="1"/>
      <protection locked="0"/>
    </xf>
    <xf numFmtId="0" fontId="11" fillId="0" borderId="7" xfId="7" applyFont="1" applyBorder="1" applyAlignment="1">
      <alignment horizontal="left" vertical="center" wrapText="1" indent="1"/>
    </xf>
    <xf numFmtId="0" fontId="8" fillId="0" borderId="2" xfId="7" applyFont="1" applyBorder="1" applyAlignment="1">
      <alignment horizontal="left" vertical="center" wrapText="1" indent="1"/>
    </xf>
    <xf numFmtId="165" fontId="9" fillId="0" borderId="9" xfId="5" applyNumberFormat="1" applyFont="1" applyBorder="1" applyAlignment="1" applyProtection="1">
      <alignment horizontal="right" vertical="center" wrapText="1" indent="1"/>
      <protection locked="0"/>
    </xf>
    <xf numFmtId="165" fontId="9" fillId="0" borderId="10" xfId="5" applyNumberFormat="1" applyFont="1" applyBorder="1" applyAlignment="1" applyProtection="1">
      <alignment horizontal="right" vertical="center" wrapText="1" indent="1"/>
      <protection locked="0"/>
    </xf>
    <xf numFmtId="165" fontId="9" fillId="0" borderId="6" xfId="5" applyNumberFormat="1" applyFont="1" applyBorder="1" applyAlignment="1" applyProtection="1">
      <alignment horizontal="right" vertical="center" wrapText="1" indent="1"/>
      <protection locked="0"/>
    </xf>
    <xf numFmtId="0" fontId="7" fillId="0" borderId="16" xfId="5" applyFont="1" applyBorder="1" applyAlignment="1">
      <alignment horizontal="center" vertical="center" wrapText="1"/>
    </xf>
    <xf numFmtId="165" fontId="1" fillId="0" borderId="0" xfId="5" applyNumberFormat="1" applyAlignment="1">
      <alignment vertical="center" wrapText="1"/>
    </xf>
    <xf numFmtId="0" fontId="7" fillId="0" borderId="1" xfId="7" applyFont="1" applyBorder="1" applyAlignment="1">
      <alignment horizontal="center" vertical="center" wrapText="1"/>
    </xf>
    <xf numFmtId="165" fontId="7" fillId="0" borderId="3" xfId="7" applyNumberFormat="1" applyFont="1" applyBorder="1" applyAlignment="1">
      <alignment horizontal="right" vertical="center" wrapText="1" indent="1"/>
    </xf>
    <xf numFmtId="165" fontId="11" fillId="0" borderId="17" xfId="7" applyNumberFormat="1" applyFont="1" applyBorder="1" applyAlignment="1" applyProtection="1">
      <alignment horizontal="right" vertical="center" wrapText="1" indent="1"/>
      <protection locked="0"/>
    </xf>
    <xf numFmtId="0" fontId="11" fillId="0" borderId="19" xfId="7" applyFont="1" applyBorder="1" applyAlignment="1">
      <alignment horizontal="left" vertical="center" wrapText="1" indent="1"/>
    </xf>
    <xf numFmtId="165" fontId="8" fillId="0" borderId="3" xfId="7" applyNumberFormat="1" applyFont="1" applyBorder="1" applyAlignment="1">
      <alignment horizontal="right" vertical="center" wrapText="1" indent="1"/>
    </xf>
    <xf numFmtId="0" fontId="10" fillId="0" borderId="0" xfId="7"/>
    <xf numFmtId="0" fontId="5" fillId="0" borderId="20" xfId="5" applyFont="1" applyBorder="1" applyAlignment="1">
      <alignment horizontal="right" vertical="center"/>
    </xf>
    <xf numFmtId="0" fontId="3" fillId="0" borderId="1" xfId="7" applyFont="1" applyBorder="1" applyAlignment="1">
      <alignment horizontal="center" vertical="center" wrapText="1"/>
    </xf>
    <xf numFmtId="0" fontId="3" fillId="0" borderId="2" xfId="7" applyFont="1" applyBorder="1" applyAlignment="1">
      <alignment horizontal="center" vertical="center" wrapText="1"/>
    </xf>
    <xf numFmtId="0" fontId="3" fillId="0" borderId="3" xfId="7" applyFont="1" applyBorder="1" applyAlignment="1">
      <alignment horizontal="center" vertical="center" wrapText="1"/>
    </xf>
    <xf numFmtId="0" fontId="7" fillId="0" borderId="21" xfId="7" applyFont="1" applyBorder="1" applyAlignment="1">
      <alignment horizontal="center" vertical="center" wrapText="1"/>
    </xf>
    <xf numFmtId="0" fontId="7" fillId="0" borderId="22" xfId="7" applyFont="1" applyBorder="1" applyAlignment="1">
      <alignment horizontal="center" vertical="center" wrapText="1"/>
    </xf>
    <xf numFmtId="0" fontId="7" fillId="0" borderId="23" xfId="7" applyFont="1" applyBorder="1" applyAlignment="1">
      <alignment horizontal="center" vertical="center" wrapText="1"/>
    </xf>
    <xf numFmtId="0" fontId="11" fillId="0" borderId="0" xfId="7" applyFont="1"/>
    <xf numFmtId="0" fontId="7" fillId="0" borderId="1" xfId="7" applyFont="1" applyBorder="1" applyAlignment="1">
      <alignment horizontal="left" vertical="center" wrapText="1" indent="1"/>
    </xf>
    <xf numFmtId="0" fontId="7" fillId="0" borderId="2" xfId="7" applyFont="1" applyBorder="1" applyAlignment="1">
      <alignment horizontal="left" vertical="center" wrapText="1" indent="1"/>
    </xf>
    <xf numFmtId="0" fontId="15" fillId="0" borderId="0" xfId="7" applyFont="1"/>
    <xf numFmtId="49" fontId="11" fillId="0" borderId="8" xfId="7" applyNumberFormat="1" applyFont="1" applyBorder="1" applyAlignment="1">
      <alignment horizontal="left" vertical="center" wrapText="1" indent="1"/>
    </xf>
    <xf numFmtId="0" fontId="16" fillId="0" borderId="7" xfId="5" applyFont="1" applyBorder="1" applyAlignment="1">
      <alignment horizontal="left" wrapText="1" indent="1"/>
    </xf>
    <xf numFmtId="165" fontId="11" fillId="0" borderId="9" xfId="7" applyNumberFormat="1" applyFont="1" applyBorder="1" applyAlignment="1" applyProtection="1">
      <alignment horizontal="right" vertical="center" wrapText="1" indent="1"/>
      <protection locked="0"/>
    </xf>
    <xf numFmtId="49" fontId="11" fillId="0" borderId="4" xfId="7" applyNumberFormat="1" applyFont="1" applyBorder="1" applyAlignment="1">
      <alignment horizontal="left" vertical="center" wrapText="1" indent="1"/>
    </xf>
    <xf numFmtId="0" fontId="16" fillId="0" borderId="5" xfId="5" applyFont="1" applyBorder="1" applyAlignment="1">
      <alignment horizontal="left" wrapText="1" indent="1"/>
    </xf>
    <xf numFmtId="165" fontId="11" fillId="0" borderId="6" xfId="7" applyNumberFormat="1" applyFont="1" applyBorder="1" applyAlignment="1" applyProtection="1">
      <alignment horizontal="right" vertical="center" wrapText="1" indent="1"/>
      <protection locked="0"/>
    </xf>
    <xf numFmtId="49" fontId="11" fillId="0" borderId="24" xfId="7" applyNumberFormat="1" applyFont="1" applyBorder="1" applyAlignment="1">
      <alignment horizontal="left" vertical="center" wrapText="1" indent="1"/>
    </xf>
    <xf numFmtId="0" fontId="16" fillId="0" borderId="25" xfId="5" applyFont="1" applyBorder="1" applyAlignment="1">
      <alignment horizontal="left" wrapText="1" indent="1"/>
    </xf>
    <xf numFmtId="0" fontId="12" fillId="0" borderId="2" xfId="5" applyFont="1" applyBorder="1" applyAlignment="1">
      <alignment horizontal="left" vertical="center" wrapText="1" indent="1"/>
    </xf>
    <xf numFmtId="165" fontId="11" fillId="0" borderId="26" xfId="7" applyNumberFormat="1" applyFont="1" applyBorder="1" applyAlignment="1" applyProtection="1">
      <alignment horizontal="right" vertical="center" wrapText="1" indent="1"/>
      <protection locked="0"/>
    </xf>
    <xf numFmtId="165" fontId="11" fillId="0" borderId="9" xfId="7" applyNumberFormat="1" applyFont="1" applyBorder="1" applyAlignment="1">
      <alignment horizontal="right" vertical="center" wrapText="1" indent="1"/>
    </xf>
    <xf numFmtId="165" fontId="9" fillId="0" borderId="6" xfId="7" applyNumberFormat="1" applyFont="1" applyBorder="1" applyAlignment="1" applyProtection="1">
      <alignment horizontal="right" vertical="center" wrapText="1" indent="1"/>
      <protection locked="0"/>
    </xf>
    <xf numFmtId="165" fontId="9" fillId="0" borderId="26" xfId="7" applyNumberFormat="1" applyFont="1" applyBorder="1" applyAlignment="1" applyProtection="1">
      <alignment horizontal="right" vertical="center" wrapText="1" indent="1"/>
      <protection locked="0"/>
    </xf>
    <xf numFmtId="165" fontId="9" fillId="0" borderId="9" xfId="7" applyNumberFormat="1" applyFont="1" applyBorder="1" applyAlignment="1" applyProtection="1">
      <alignment horizontal="right" vertical="center" wrapText="1" indent="1"/>
      <protection locked="0"/>
    </xf>
    <xf numFmtId="0" fontId="12" fillId="0" borderId="1" xfId="5" applyFont="1" applyBorder="1" applyAlignment="1">
      <alignment wrapText="1"/>
    </xf>
    <xf numFmtId="0" fontId="16" fillId="0" borderId="25" xfId="5" applyFont="1" applyBorder="1" applyAlignment="1">
      <alignment wrapText="1"/>
    </xf>
    <xf numFmtId="0" fontId="16" fillId="0" borderId="8" xfId="5" applyFont="1" applyBorder="1" applyAlignment="1">
      <alignment wrapText="1"/>
    </xf>
    <xf numFmtId="0" fontId="16" fillId="0" borderId="4" xfId="5" applyFont="1" applyBorder="1" applyAlignment="1">
      <alignment wrapText="1"/>
    </xf>
    <xf numFmtId="0" fontId="16" fillId="0" borderId="24" xfId="5" applyFont="1" applyBorder="1" applyAlignment="1">
      <alignment wrapText="1"/>
    </xf>
    <xf numFmtId="165" fontId="7" fillId="0" borderId="3" xfId="7" applyNumberFormat="1" applyFont="1" applyBorder="1" applyAlignment="1" applyProtection="1">
      <alignment horizontal="right" vertical="center" wrapText="1" indent="1"/>
      <protection locked="0"/>
    </xf>
    <xf numFmtId="0" fontId="12" fillId="0" borderId="2" xfId="5" applyFont="1" applyBorder="1" applyAlignment="1">
      <alignment wrapText="1"/>
    </xf>
    <xf numFmtId="0" fontId="12" fillId="0" borderId="11" xfId="5" applyFont="1" applyBorder="1" applyAlignment="1">
      <alignment wrapText="1"/>
    </xf>
    <xf numFmtId="0" fontId="12" fillId="0" borderId="0" xfId="5" applyFont="1" applyAlignment="1">
      <alignment wrapText="1"/>
    </xf>
    <xf numFmtId="0" fontId="7" fillId="0" borderId="2" xfId="7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center" wrapText="1"/>
    </xf>
    <xf numFmtId="0" fontId="7" fillId="0" borderId="21" xfId="7" applyFont="1" applyBorder="1" applyAlignment="1">
      <alignment horizontal="left" vertical="center" wrapText="1" indent="1"/>
    </xf>
    <xf numFmtId="0" fontId="7" fillId="0" borderId="22" xfId="7" applyFont="1" applyBorder="1" applyAlignment="1">
      <alignment vertical="center" wrapText="1"/>
    </xf>
    <xf numFmtId="165" fontId="7" fillId="0" borderId="23" xfId="7" applyNumberFormat="1" applyFont="1" applyBorder="1" applyAlignment="1">
      <alignment horizontal="right" vertical="center" wrapText="1" indent="1"/>
    </xf>
    <xf numFmtId="49" fontId="11" fillId="0" borderId="28" xfId="7" applyNumberFormat="1" applyFont="1" applyBorder="1" applyAlignment="1">
      <alignment horizontal="left" vertical="center" wrapText="1" indent="1"/>
    </xf>
    <xf numFmtId="0" fontId="11" fillId="0" borderId="29" xfId="7" applyFont="1" applyBorder="1" applyAlignment="1">
      <alignment horizontal="left" vertical="center" wrapText="1" indent="1"/>
    </xf>
    <xf numFmtId="165" fontId="11" fillId="0" borderId="30" xfId="7" applyNumberFormat="1" applyFont="1" applyBorder="1" applyAlignment="1" applyProtection="1">
      <alignment horizontal="right" vertical="center" wrapText="1" indent="1"/>
      <protection locked="0"/>
    </xf>
    <xf numFmtId="0" fontId="11" fillId="0" borderId="31" xfId="7" applyFont="1" applyBorder="1" applyAlignment="1">
      <alignment horizontal="left" vertical="center" wrapText="1" indent="1"/>
    </xf>
    <xf numFmtId="0" fontId="11" fillId="0" borderId="0" xfId="7" applyFont="1" applyAlignment="1">
      <alignment horizontal="left" vertical="center" wrapText="1" indent="1"/>
    </xf>
    <xf numFmtId="49" fontId="11" fillId="0" borderId="18" xfId="7" applyNumberFormat="1" applyFont="1" applyBorder="1" applyAlignment="1">
      <alignment horizontal="left" vertical="center" wrapText="1" indent="1"/>
    </xf>
    <xf numFmtId="0" fontId="7" fillId="0" borderId="2" xfId="7" applyFont="1" applyBorder="1" applyAlignment="1">
      <alignment vertical="center" wrapText="1"/>
    </xf>
    <xf numFmtId="0" fontId="11" fillId="0" borderId="25" xfId="7" applyFont="1" applyBorder="1" applyAlignment="1">
      <alignment horizontal="left" vertical="center" wrapText="1" indent="1"/>
    </xf>
    <xf numFmtId="0" fontId="16" fillId="0" borderId="25" xfId="5" applyFont="1" applyBorder="1" applyAlignment="1">
      <alignment horizontal="left" vertical="center" wrapText="1" indent="1"/>
    </xf>
    <xf numFmtId="165" fontId="11" fillId="0" borderId="32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3" xfId="5" applyNumberFormat="1" applyFont="1" applyBorder="1" applyAlignment="1">
      <alignment horizontal="right" vertical="center" wrapText="1" indent="1"/>
    </xf>
    <xf numFmtId="165" fontId="13" fillId="0" borderId="3" xfId="5" quotePrefix="1" applyNumberFormat="1" applyFont="1" applyBorder="1" applyAlignment="1">
      <alignment horizontal="right" vertical="center" wrapText="1" indent="1"/>
    </xf>
    <xf numFmtId="0" fontId="12" fillId="0" borderId="27" xfId="5" applyFont="1" applyBorder="1" applyAlignment="1">
      <alignment horizontal="left" vertical="center" wrapText="1" indent="1"/>
    </xf>
    <xf numFmtId="0" fontId="13" fillId="0" borderId="11" xfId="5" applyFont="1" applyBorder="1" applyAlignment="1">
      <alignment horizontal="left" vertical="center" wrapText="1" indent="1"/>
    </xf>
    <xf numFmtId="0" fontId="10" fillId="0" borderId="0" xfId="7" applyAlignment="1">
      <alignment horizontal="right" vertical="center" indent="1"/>
    </xf>
    <xf numFmtId="0" fontId="4" fillId="0" borderId="0" xfId="7" applyFont="1" applyAlignment="1">
      <alignment horizontal="center" vertical="center" wrapText="1"/>
    </xf>
    <xf numFmtId="0" fontId="4" fillId="0" borderId="0" xfId="7" applyFont="1" applyAlignment="1">
      <alignment vertical="center" wrapText="1"/>
    </xf>
    <xf numFmtId="165" fontId="4" fillId="0" borderId="0" xfId="7" applyNumberFormat="1" applyFont="1" applyAlignment="1">
      <alignment horizontal="right" vertical="center" wrapText="1" indent="1"/>
    </xf>
    <xf numFmtId="165" fontId="4" fillId="0" borderId="0" xfId="5" applyNumberFormat="1" applyFont="1" applyAlignment="1">
      <alignment horizontal="centerContinuous" vertical="center" wrapText="1"/>
    </xf>
    <xf numFmtId="165" fontId="1" fillId="0" borderId="0" xfId="5" applyNumberFormat="1" applyAlignment="1">
      <alignment horizontal="centerContinuous" vertical="center"/>
    </xf>
    <xf numFmtId="165" fontId="1" fillId="0" borderId="0" xfId="5" applyNumberFormat="1" applyAlignment="1">
      <alignment horizontal="center" vertical="center" wrapText="1"/>
    </xf>
    <xf numFmtId="165" fontId="5" fillId="0" borderId="0" xfId="5" applyNumberFormat="1" applyFont="1" applyAlignment="1">
      <alignment horizontal="right" vertical="center"/>
    </xf>
    <xf numFmtId="165" fontId="3" fillId="0" borderId="1" xfId="5" applyNumberFormat="1" applyFont="1" applyBorder="1" applyAlignment="1">
      <alignment horizontal="centerContinuous" vertical="center" wrapText="1"/>
    </xf>
    <xf numFmtId="165" fontId="3" fillId="0" borderId="2" xfId="5" applyNumberFormat="1" applyFont="1" applyBorder="1" applyAlignment="1">
      <alignment horizontal="centerContinuous" vertical="center" wrapText="1"/>
    </xf>
    <xf numFmtId="165" fontId="3" fillId="0" borderId="3" xfId="5" applyNumberFormat="1" applyFont="1" applyBorder="1" applyAlignment="1">
      <alignment horizontal="centerContinuous" vertical="center" wrapText="1"/>
    </xf>
    <xf numFmtId="165" fontId="3" fillId="0" borderId="1" xfId="5" applyNumberFormat="1" applyFont="1" applyBorder="1" applyAlignment="1">
      <alignment horizontal="center" vertical="center" wrapText="1"/>
    </xf>
    <xf numFmtId="165" fontId="6" fillId="0" borderId="0" xfId="5" applyNumberFormat="1" applyFont="1" applyAlignment="1">
      <alignment horizontal="center" vertical="center" wrapText="1"/>
    </xf>
    <xf numFmtId="165" fontId="8" fillId="0" borderId="33" xfId="5" applyNumberFormat="1" applyFont="1" applyBorder="1" applyAlignment="1">
      <alignment horizontal="center" vertical="center" wrapText="1"/>
    </xf>
    <xf numFmtId="165" fontId="8" fillId="0" borderId="1" xfId="5" applyNumberFormat="1" applyFont="1" applyBorder="1" applyAlignment="1">
      <alignment horizontal="center" vertical="center" wrapText="1"/>
    </xf>
    <xf numFmtId="165" fontId="8" fillId="0" borderId="2" xfId="5" applyNumberFormat="1" applyFont="1" applyBorder="1" applyAlignment="1">
      <alignment horizontal="center" vertical="center" wrapText="1"/>
    </xf>
    <xf numFmtId="165" fontId="8" fillId="0" borderId="3" xfId="5" applyNumberFormat="1" applyFont="1" applyBorder="1" applyAlignment="1">
      <alignment horizontal="center" vertical="center" wrapText="1"/>
    </xf>
    <xf numFmtId="165" fontId="8" fillId="0" borderId="0" xfId="5" applyNumberFormat="1" applyFont="1" applyAlignment="1">
      <alignment horizontal="center" vertical="center" wrapText="1"/>
    </xf>
    <xf numFmtId="165" fontId="1" fillId="0" borderId="34" xfId="5" applyNumberFormat="1" applyBorder="1" applyAlignment="1">
      <alignment horizontal="left" vertical="center" wrapText="1" indent="1"/>
    </xf>
    <xf numFmtId="165" fontId="11" fillId="0" borderId="8" xfId="5" applyNumberFormat="1" applyFont="1" applyBorder="1" applyAlignment="1">
      <alignment horizontal="left" vertical="center" wrapText="1" indent="1"/>
    </xf>
    <xf numFmtId="165" fontId="11" fillId="0" borderId="7" xfId="5" applyNumberFormat="1" applyFont="1" applyBorder="1" applyAlignment="1" applyProtection="1">
      <alignment horizontal="right" vertical="center" wrapText="1" indent="1"/>
      <protection locked="0"/>
    </xf>
    <xf numFmtId="165" fontId="11" fillId="0" borderId="9" xfId="5" applyNumberFormat="1" applyFont="1" applyBorder="1" applyAlignment="1" applyProtection="1">
      <alignment horizontal="right" vertical="center" wrapText="1" indent="1"/>
      <protection locked="0"/>
    </xf>
    <xf numFmtId="165" fontId="1" fillId="0" borderId="35" xfId="5" applyNumberFormat="1" applyBorder="1" applyAlignment="1">
      <alignment horizontal="left" vertical="center" wrapText="1" indent="1"/>
    </xf>
    <xf numFmtId="165" fontId="11" fillId="0" borderId="4" xfId="5" applyNumberFormat="1" applyFont="1" applyBorder="1" applyAlignment="1">
      <alignment horizontal="left" vertical="center" wrapText="1" indent="1"/>
    </xf>
    <xf numFmtId="165" fontId="11" fillId="0" borderId="5" xfId="5" applyNumberFormat="1" applyFont="1" applyBorder="1" applyAlignment="1" applyProtection="1">
      <alignment horizontal="right" vertical="center" wrapText="1" indent="1"/>
      <protection locked="0"/>
    </xf>
    <xf numFmtId="165" fontId="11" fillId="0" borderId="36" xfId="5" applyNumberFormat="1" applyFont="1" applyBorder="1" applyAlignment="1">
      <alignment horizontal="left" vertical="center" wrapText="1" indent="1"/>
    </xf>
    <xf numFmtId="165" fontId="11" fillId="0" borderId="37" xfId="5" applyNumberFormat="1" applyFont="1" applyBorder="1" applyAlignment="1" applyProtection="1">
      <alignment horizontal="right" vertical="center" wrapText="1" indent="1"/>
      <protection locked="0"/>
    </xf>
    <xf numFmtId="165" fontId="11" fillId="0" borderId="4" xfId="5" applyNumberFormat="1" applyFont="1" applyBorder="1" applyAlignment="1" applyProtection="1">
      <alignment horizontal="left" vertical="center" wrapText="1" indent="1"/>
      <protection locked="0"/>
    </xf>
    <xf numFmtId="165" fontId="9" fillId="0" borderId="0" xfId="5" applyNumberFormat="1" applyFont="1" applyAlignment="1" applyProtection="1">
      <alignment horizontal="left" vertical="center" wrapText="1" indent="1"/>
      <protection locked="0"/>
    </xf>
    <xf numFmtId="165" fontId="11" fillId="0" borderId="24" xfId="5" applyNumberFormat="1" applyFont="1" applyBorder="1" applyAlignment="1" applyProtection="1">
      <alignment horizontal="left" vertical="center" wrapText="1" indent="1"/>
      <protection locked="0"/>
    </xf>
    <xf numFmtId="165" fontId="11" fillId="0" borderId="25" xfId="5" applyNumberFormat="1" applyFont="1" applyBorder="1" applyAlignment="1" applyProtection="1">
      <alignment horizontal="right" vertical="center" wrapText="1" indent="1"/>
      <protection locked="0"/>
    </xf>
    <xf numFmtId="165" fontId="11" fillId="0" borderId="26" xfId="5" applyNumberFormat="1" applyFont="1" applyBorder="1" applyAlignment="1" applyProtection="1">
      <alignment horizontal="right" vertical="center" wrapText="1" indent="1"/>
      <protection locked="0"/>
    </xf>
    <xf numFmtId="165" fontId="19" fillId="0" borderId="33" xfId="5" applyNumberFormat="1" applyFont="1" applyBorder="1" applyAlignment="1">
      <alignment horizontal="left" vertical="center" wrapText="1" indent="1"/>
    </xf>
    <xf numFmtId="165" fontId="8" fillId="0" borderId="1" xfId="5" applyNumberFormat="1" applyFont="1" applyBorder="1" applyAlignment="1">
      <alignment horizontal="left" vertical="center" wrapText="1" indent="1"/>
    </xf>
    <xf numFmtId="165" fontId="8" fillId="0" borderId="2" xfId="5" applyNumberFormat="1" applyFont="1" applyBorder="1" applyAlignment="1">
      <alignment horizontal="right" vertical="center" wrapText="1" indent="1"/>
    </xf>
    <xf numFmtId="165" fontId="1" fillId="0" borderId="38" xfId="5" applyNumberFormat="1" applyBorder="1" applyAlignment="1">
      <alignment horizontal="left" vertical="center" wrapText="1" indent="1"/>
    </xf>
    <xf numFmtId="165" fontId="9" fillId="0" borderId="18" xfId="5" applyNumberFormat="1" applyFont="1" applyBorder="1" applyAlignment="1">
      <alignment horizontal="left" vertical="center" wrapText="1" indent="1"/>
    </xf>
    <xf numFmtId="165" fontId="20" fillId="0" borderId="19" xfId="5" applyNumberFormat="1" applyFont="1" applyBorder="1" applyAlignment="1">
      <alignment horizontal="right" vertical="center" wrapText="1" indent="1"/>
    </xf>
    <xf numFmtId="165" fontId="9" fillId="0" borderId="4" xfId="5" applyNumberFormat="1" applyFont="1" applyBorder="1" applyAlignment="1">
      <alignment horizontal="left" vertical="center" wrapText="1" indent="1"/>
    </xf>
    <xf numFmtId="165" fontId="9" fillId="0" borderId="5" xfId="5" applyNumberFormat="1" applyFont="1" applyBorder="1" applyAlignment="1" applyProtection="1">
      <alignment horizontal="right" vertical="center" wrapText="1" indent="1"/>
      <protection locked="0"/>
    </xf>
    <xf numFmtId="165" fontId="20" fillId="0" borderId="5" xfId="5" applyNumberFormat="1" applyFont="1" applyBorder="1" applyAlignment="1">
      <alignment horizontal="right" vertical="center" wrapText="1" indent="1"/>
    </xf>
    <xf numFmtId="165" fontId="9" fillId="0" borderId="19" xfId="5" applyNumberFormat="1" applyFont="1" applyBorder="1" applyAlignment="1" applyProtection="1">
      <alignment horizontal="right" vertical="center" wrapText="1" indent="1"/>
      <protection locked="0"/>
    </xf>
    <xf numFmtId="165" fontId="19" fillId="0" borderId="1" xfId="5" applyNumberFormat="1" applyFont="1" applyBorder="1" applyAlignment="1">
      <alignment horizontal="left" vertical="center" wrapText="1" indent="1"/>
    </xf>
    <xf numFmtId="165" fontId="19" fillId="0" borderId="13" xfId="5" applyNumberFormat="1" applyFont="1" applyBorder="1" applyAlignment="1">
      <alignment horizontal="right" vertical="center" wrapText="1" indent="1"/>
    </xf>
    <xf numFmtId="165" fontId="11" fillId="0" borderId="18" xfId="5" applyNumberFormat="1" applyFont="1" applyBorder="1" applyAlignment="1" applyProtection="1">
      <alignment horizontal="left" vertical="center" wrapText="1" indent="1"/>
      <protection locked="0"/>
    </xf>
    <xf numFmtId="165" fontId="11" fillId="0" borderId="39" xfId="5" applyNumberFormat="1" applyFont="1" applyBorder="1" applyAlignment="1" applyProtection="1">
      <alignment horizontal="right" vertical="center" wrapText="1" indent="1"/>
      <protection locked="0"/>
    </xf>
    <xf numFmtId="165" fontId="11" fillId="0" borderId="18" xfId="5" applyNumberFormat="1" applyFont="1" applyBorder="1" applyAlignment="1">
      <alignment horizontal="left" vertical="center" wrapText="1" indent="1"/>
    </xf>
    <xf numFmtId="165" fontId="11" fillId="0" borderId="10" xfId="5" applyNumberFormat="1" applyFont="1" applyBorder="1" applyAlignment="1" applyProtection="1">
      <alignment horizontal="right" vertical="center" wrapText="1" indent="1"/>
      <protection locked="0"/>
    </xf>
    <xf numFmtId="165" fontId="20" fillId="0" borderId="18" xfId="5" applyNumberFormat="1" applyFont="1" applyBorder="1" applyAlignment="1">
      <alignment horizontal="left" vertical="center" wrapText="1" indent="1"/>
    </xf>
    <xf numFmtId="165" fontId="20" fillId="0" borderId="7" xfId="5" applyNumberFormat="1" applyFont="1" applyBorder="1" applyAlignment="1">
      <alignment horizontal="right" vertical="center" wrapText="1" indent="1"/>
    </xf>
    <xf numFmtId="165" fontId="9" fillId="0" borderId="4" xfId="5" applyNumberFormat="1" applyFont="1" applyBorder="1" applyAlignment="1">
      <alignment horizontal="left" vertical="center" wrapText="1" indent="2"/>
    </xf>
    <xf numFmtId="165" fontId="9" fillId="0" borderId="5" xfId="5" applyNumberFormat="1" applyFont="1" applyBorder="1" applyAlignment="1">
      <alignment horizontal="left" vertical="center" wrapText="1" indent="2"/>
    </xf>
    <xf numFmtId="165" fontId="20" fillId="0" borderId="5" xfId="5" applyNumberFormat="1" applyFont="1" applyBorder="1" applyAlignment="1">
      <alignment horizontal="left" vertical="center" wrapText="1" indent="1"/>
    </xf>
    <xf numFmtId="165" fontId="9" fillId="0" borderId="8" xfId="5" applyNumberFormat="1" applyFont="1" applyBorder="1" applyAlignment="1">
      <alignment horizontal="left" vertical="center" wrapText="1" indent="1"/>
    </xf>
    <xf numFmtId="165" fontId="9" fillId="0" borderId="8" xfId="5" applyNumberFormat="1" applyFont="1" applyBorder="1" applyAlignment="1" applyProtection="1">
      <alignment horizontal="left" vertical="center" wrapText="1" indent="1"/>
      <protection locked="0"/>
    </xf>
    <xf numFmtId="165" fontId="11" fillId="0" borderId="8" xfId="5" applyNumberFormat="1" applyFont="1" applyBorder="1" applyAlignment="1" applyProtection="1">
      <alignment horizontal="left" vertical="center" wrapText="1" indent="1"/>
      <protection locked="0"/>
    </xf>
    <xf numFmtId="165" fontId="11" fillId="0" borderId="8" xfId="5" applyNumberFormat="1" applyFont="1" applyBorder="1" applyAlignment="1">
      <alignment horizontal="left" vertical="center" wrapText="1" indent="2"/>
    </xf>
    <xf numFmtId="165" fontId="11" fillId="0" borderId="24" xfId="5" applyNumberFormat="1" applyFont="1" applyBorder="1" applyAlignment="1">
      <alignment horizontal="left" vertical="center" wrapText="1" indent="2"/>
    </xf>
    <xf numFmtId="0" fontId="3" fillId="0" borderId="14" xfId="7" applyFont="1" applyBorder="1" applyAlignment="1">
      <alignment horizontal="center" vertical="center" wrapText="1"/>
    </xf>
    <xf numFmtId="165" fontId="11" fillId="0" borderId="10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0" xfId="7" applyNumberFormat="1" applyAlignment="1">
      <alignment horizontal="right" vertical="center" indent="1"/>
    </xf>
    <xf numFmtId="0" fontId="7" fillId="0" borderId="14" xfId="7" applyFont="1" applyBorder="1" applyAlignment="1">
      <alignment horizontal="left" vertical="center" wrapText="1" indent="1"/>
    </xf>
    <xf numFmtId="49" fontId="11" fillId="0" borderId="47" xfId="7" applyNumberFormat="1" applyFont="1" applyBorder="1" applyAlignment="1">
      <alignment horizontal="left" vertical="center" wrapText="1" indent="1"/>
    </xf>
    <xf numFmtId="49" fontId="11" fillId="0" borderId="31" xfId="7" applyNumberFormat="1" applyFont="1" applyBorder="1" applyAlignment="1">
      <alignment horizontal="left" vertical="center" wrapText="1" indent="1"/>
    </xf>
    <xf numFmtId="49" fontId="11" fillId="0" borderId="51" xfId="7" applyNumberFormat="1" applyFont="1" applyBorder="1" applyAlignment="1">
      <alignment horizontal="left" vertical="center" wrapText="1" indent="1"/>
    </xf>
    <xf numFmtId="0" fontId="12" fillId="0" borderId="52" xfId="5" applyFont="1" applyBorder="1" applyAlignment="1">
      <alignment wrapText="1"/>
    </xf>
    <xf numFmtId="0" fontId="7" fillId="0" borderId="53" xfId="7" applyFont="1" applyBorder="1" applyAlignment="1">
      <alignment horizontal="left" vertical="center" wrapText="1" indent="1"/>
    </xf>
    <xf numFmtId="49" fontId="11" fillId="0" borderId="54" xfId="7" applyNumberFormat="1" applyFont="1" applyBorder="1" applyAlignment="1">
      <alignment horizontal="left" vertical="center" wrapText="1" indent="1"/>
    </xf>
    <xf numFmtId="49" fontId="11" fillId="0" borderId="55" xfId="7" applyNumberFormat="1" applyFont="1" applyBorder="1" applyAlignment="1">
      <alignment horizontal="left" vertical="center" wrapText="1" indent="1"/>
    </xf>
    <xf numFmtId="0" fontId="12" fillId="0" borderId="52" xfId="5" applyFont="1" applyBorder="1" applyAlignment="1">
      <alignment horizontal="left" vertical="center" wrapText="1" indent="1"/>
    </xf>
    <xf numFmtId="49" fontId="11" fillId="0" borderId="48" xfId="7" applyNumberFormat="1" applyFont="1" applyBorder="1" applyAlignment="1">
      <alignment horizontal="left" vertical="center" wrapText="1" indent="1"/>
    </xf>
    <xf numFmtId="49" fontId="11" fillId="0" borderId="5" xfId="7" applyNumberFormat="1" applyFont="1" applyBorder="1" applyAlignment="1">
      <alignment horizontal="left" vertical="center" wrapText="1" indent="1"/>
    </xf>
    <xf numFmtId="165" fontId="11" fillId="0" borderId="56" xfId="7" applyNumberFormat="1" applyFont="1" applyBorder="1" applyAlignment="1" applyProtection="1">
      <alignment horizontal="right" vertical="center" wrapText="1" indent="1"/>
      <protection locked="0"/>
    </xf>
    <xf numFmtId="0" fontId="11" fillId="0" borderId="39" xfId="7" applyFont="1" applyBorder="1" applyAlignment="1">
      <alignment horizontal="left" vertical="center" wrapText="1" indent="1"/>
    </xf>
    <xf numFmtId="165" fontId="3" fillId="0" borderId="14" xfId="5" applyNumberFormat="1" applyFont="1" applyBorder="1" applyAlignment="1">
      <alignment horizontal="centerContinuous" vertical="center" wrapText="1"/>
    </xf>
    <xf numFmtId="165" fontId="8" fillId="0" borderId="14" xfId="5" applyNumberFormat="1" applyFont="1" applyBorder="1" applyAlignment="1">
      <alignment horizontal="center" vertical="center" wrapText="1"/>
    </xf>
    <xf numFmtId="165" fontId="8" fillId="0" borderId="13" xfId="7" applyNumberFormat="1" applyFont="1" applyBorder="1" applyAlignment="1" applyProtection="1">
      <alignment horizontal="right" vertical="center" wrapText="1" indent="1"/>
      <protection locked="0"/>
    </xf>
    <xf numFmtId="165" fontId="21" fillId="0" borderId="40" xfId="5" applyNumberFormat="1" applyFont="1" applyBorder="1" applyAlignment="1">
      <alignment horizontal="center" vertical="center" wrapText="1"/>
    </xf>
    <xf numFmtId="49" fontId="8" fillId="0" borderId="1" xfId="7" applyNumberFormat="1" applyFont="1" applyBorder="1" applyAlignment="1">
      <alignment horizontal="left" vertical="center" wrapText="1" indent="1"/>
    </xf>
    <xf numFmtId="49" fontId="8" fillId="0" borderId="14" xfId="7" applyNumberFormat="1" applyFont="1" applyBorder="1" applyAlignment="1">
      <alignment horizontal="left" vertical="center" wrapText="1" indent="1"/>
    </xf>
    <xf numFmtId="0" fontId="12" fillId="0" borderId="1" xfId="5" applyFont="1" applyBorder="1" applyAlignment="1">
      <alignment horizontal="center" wrapText="1"/>
    </xf>
    <xf numFmtId="0" fontId="16" fillId="0" borderId="25" xfId="0" applyFont="1" applyBorder="1" applyAlignment="1">
      <alignment horizontal="left" vertical="center" wrapText="1" indent="1"/>
    </xf>
    <xf numFmtId="0" fontId="16" fillId="0" borderId="25" xfId="0" applyFont="1" applyBorder="1" applyAlignment="1">
      <alignment horizontal="left" vertical="center" wrapText="1"/>
    </xf>
    <xf numFmtId="165" fontId="11" fillId="0" borderId="26" xfId="7" applyNumberFormat="1" applyFont="1" applyBorder="1" applyAlignment="1" applyProtection="1">
      <alignment horizontal="right" vertical="center" wrapText="1"/>
      <protection locked="0"/>
    </xf>
    <xf numFmtId="0" fontId="15" fillId="0" borderId="0" xfId="7" applyFont="1" applyAlignment="1">
      <alignment vertical="center"/>
    </xf>
    <xf numFmtId="0" fontId="16" fillId="0" borderId="25" xfId="0" applyFont="1" applyBorder="1" applyAlignment="1">
      <alignment horizontal="left" wrapText="1" indent="1"/>
    </xf>
    <xf numFmtId="168" fontId="33" fillId="0" borderId="0" xfId="1" applyNumberFormat="1" applyFont="1"/>
    <xf numFmtId="168" fontId="33" fillId="0" borderId="0" xfId="1" applyNumberFormat="1" applyFont="1" applyAlignment="1">
      <alignment vertical="center"/>
    </xf>
    <xf numFmtId="165" fontId="4" fillId="0" borderId="0" xfId="5" applyNumberFormat="1" applyFont="1" applyAlignment="1">
      <alignment horizontal="center" vertical="center" wrapText="1"/>
    </xf>
    <xf numFmtId="0" fontId="3" fillId="0" borderId="16" xfId="7" applyFont="1" applyBorder="1" applyAlignment="1">
      <alignment horizontal="center" vertical="center" wrapText="1"/>
    </xf>
    <xf numFmtId="165" fontId="3" fillId="0" borderId="43" xfId="5" applyNumberFormat="1" applyFont="1" applyBorder="1" applyAlignment="1">
      <alignment horizontal="centerContinuous" vertical="center" wrapText="1"/>
    </xf>
    <xf numFmtId="165" fontId="8" fillId="0" borderId="43" xfId="5" applyNumberFormat="1" applyFont="1" applyBorder="1" applyAlignment="1">
      <alignment horizontal="center" vertical="center" wrapText="1"/>
    </xf>
    <xf numFmtId="165" fontId="13" fillId="0" borderId="0" xfId="5" quotePrefix="1" applyNumberFormat="1" applyFont="1" applyBorder="1" applyAlignment="1">
      <alignment horizontal="right" vertical="center" wrapText="1" indent="1"/>
    </xf>
    <xf numFmtId="0" fontId="39" fillId="0" borderId="0" xfId="15" applyFont="1"/>
    <xf numFmtId="0" fontId="4" fillId="0" borderId="0" xfId="15" applyFont="1" applyAlignment="1">
      <alignment horizontal="centerContinuous" vertical="center"/>
    </xf>
    <xf numFmtId="0" fontId="2" fillId="0" borderId="0" xfId="15" applyFont="1" applyAlignment="1">
      <alignment horizontal="centerContinuous" vertical="center"/>
    </xf>
    <xf numFmtId="0" fontId="5" fillId="0" borderId="0" xfId="15" applyFont="1" applyAlignment="1">
      <alignment horizontal="right"/>
    </xf>
    <xf numFmtId="0" fontId="3" fillId="0" borderId="62" xfId="15" applyFont="1" applyBorder="1" applyAlignment="1">
      <alignment horizontal="center" vertical="center" wrapText="1"/>
    </xf>
    <xf numFmtId="0" fontId="3" fillId="0" borderId="59" xfId="15" applyFont="1" applyBorder="1" applyAlignment="1">
      <alignment horizontal="center" vertical="center" wrapText="1"/>
    </xf>
    <xf numFmtId="0" fontId="7" fillId="0" borderId="63" xfId="15" applyFont="1" applyBorder="1" applyAlignment="1">
      <alignment horizontal="center" vertical="center" wrapText="1"/>
    </xf>
    <xf numFmtId="0" fontId="27" fillId="0" borderId="0" xfId="15"/>
    <xf numFmtId="37" fontId="7" fillId="0" borderId="1" xfId="15" applyNumberFormat="1" applyFont="1" applyBorder="1" applyAlignment="1">
      <alignment horizontal="left" vertical="center" indent="1"/>
    </xf>
    <xf numFmtId="0" fontId="7" fillId="0" borderId="2" xfId="15" applyFont="1" applyBorder="1" applyAlignment="1">
      <alignment horizontal="left" vertical="center" indent="1"/>
    </xf>
    <xf numFmtId="169" fontId="7" fillId="0" borderId="13" xfId="15" applyNumberFormat="1" applyFont="1" applyBorder="1" applyAlignment="1">
      <alignment horizontal="right" vertical="center"/>
    </xf>
    <xf numFmtId="169" fontId="7" fillId="0" borderId="33" xfId="15" applyNumberFormat="1" applyFont="1" applyBorder="1" applyAlignment="1">
      <alignment horizontal="right" vertical="center"/>
    </xf>
    <xf numFmtId="0" fontId="40" fillId="0" borderId="0" xfId="15" applyFont="1" applyAlignment="1">
      <alignment vertical="center"/>
    </xf>
    <xf numFmtId="37" fontId="11" fillId="0" borderId="28" xfId="15" applyNumberFormat="1" applyFont="1" applyBorder="1" applyAlignment="1">
      <alignment horizontal="left" indent="1"/>
    </xf>
    <xf numFmtId="0" fontId="11" fillId="0" borderId="29" xfId="15" applyFont="1" applyBorder="1" applyAlignment="1">
      <alignment horizontal="left" indent="3"/>
    </xf>
    <xf numFmtId="169" fontId="11" fillId="0" borderId="63" xfId="15" applyNumberFormat="1" applyFont="1" applyBorder="1"/>
    <xf numFmtId="169" fontId="11" fillId="0" borderId="59" xfId="16" applyNumberFormat="1" applyFont="1" applyFill="1" applyBorder="1" applyAlignment="1" applyProtection="1">
      <alignment vertical="center"/>
      <protection locked="0"/>
    </xf>
    <xf numFmtId="37" fontId="11" fillId="0" borderId="4" xfId="15" applyNumberFormat="1" applyFont="1" applyBorder="1" applyAlignment="1">
      <alignment horizontal="left" indent="1"/>
    </xf>
    <xf numFmtId="0" fontId="11" fillId="0" borderId="5" xfId="15" applyFont="1" applyBorder="1" applyAlignment="1">
      <alignment horizontal="left" indent="3"/>
    </xf>
    <xf numFmtId="169" fontId="11" fillId="0" borderId="17" xfId="15" applyNumberFormat="1" applyFont="1" applyBorder="1"/>
    <xf numFmtId="169" fontId="11" fillId="0" borderId="35" xfId="16" applyNumberFormat="1" applyFont="1" applyFill="1" applyBorder="1" applyAlignment="1" applyProtection="1">
      <alignment vertical="center"/>
      <protection locked="0"/>
    </xf>
    <xf numFmtId="169" fontId="11" fillId="0" borderId="35" xfId="15" applyNumberFormat="1" applyFont="1" applyBorder="1" applyAlignment="1" applyProtection="1">
      <alignment vertical="center"/>
      <protection locked="0"/>
    </xf>
    <xf numFmtId="37" fontId="11" fillId="0" borderId="24" xfId="15" applyNumberFormat="1" applyFont="1" applyBorder="1" applyAlignment="1">
      <alignment horizontal="left" indent="1"/>
    </xf>
    <xf numFmtId="0" fontId="11" fillId="0" borderId="25" xfId="15" applyFont="1" applyBorder="1" applyAlignment="1">
      <alignment horizontal="left" indent="3"/>
    </xf>
    <xf numFmtId="169" fontId="11" fillId="0" borderId="64" xfId="15" applyNumberFormat="1" applyFont="1" applyBorder="1"/>
    <xf numFmtId="169" fontId="11" fillId="0" borderId="65" xfId="15" applyNumberFormat="1" applyFont="1" applyBorder="1" applyAlignment="1" applyProtection="1">
      <alignment vertical="center"/>
      <protection locked="0"/>
    </xf>
    <xf numFmtId="37" fontId="11" fillId="0" borderId="1" xfId="15" applyNumberFormat="1" applyFont="1" applyBorder="1" applyAlignment="1">
      <alignment horizontal="left" indent="1"/>
    </xf>
    <xf numFmtId="0" fontId="7" fillId="0" borderId="16" xfId="15" applyFont="1" applyBorder="1" applyAlignment="1">
      <alignment horizontal="left" vertical="center" indent="1"/>
    </xf>
    <xf numFmtId="169" fontId="8" fillId="0" borderId="33" xfId="15" applyNumberFormat="1" applyFont="1" applyBorder="1" applyProtection="1">
      <protection locked="0"/>
    </xf>
    <xf numFmtId="37" fontId="11" fillId="0" borderId="8" xfId="15" applyNumberFormat="1" applyFont="1" applyBorder="1" applyAlignment="1">
      <alignment horizontal="left" indent="1"/>
    </xf>
    <xf numFmtId="0" fontId="11" fillId="0" borderId="66" xfId="15" applyFont="1" applyBorder="1" applyAlignment="1">
      <alignment horizontal="left" indent="3"/>
    </xf>
    <xf numFmtId="169" fontId="11" fillId="0" borderId="34" xfId="15" applyNumberFormat="1" applyFont="1" applyBorder="1"/>
    <xf numFmtId="169" fontId="11" fillId="0" borderId="67" xfId="15" applyNumberFormat="1" applyFont="1" applyBorder="1" applyAlignment="1" applyProtection="1">
      <alignment vertical="center"/>
      <protection locked="0"/>
    </xf>
    <xf numFmtId="0" fontId="11" fillId="0" borderId="58" xfId="15" applyFont="1" applyBorder="1" applyAlignment="1">
      <alignment horizontal="left" indent="3"/>
    </xf>
    <xf numFmtId="169" fontId="11" fillId="0" borderId="65" xfId="15" applyNumberFormat="1" applyFont="1" applyBorder="1"/>
    <xf numFmtId="169" fontId="11" fillId="0" borderId="68" xfId="15" applyNumberFormat="1" applyFont="1" applyBorder="1" applyAlignment="1" applyProtection="1">
      <alignment vertical="center"/>
      <protection locked="0"/>
    </xf>
    <xf numFmtId="169" fontId="8" fillId="0" borderId="33" xfId="15" applyNumberFormat="1" applyFont="1" applyBorder="1"/>
    <xf numFmtId="169" fontId="8" fillId="0" borderId="43" xfId="15" applyNumberFormat="1" applyFont="1" applyBorder="1" applyAlignment="1" applyProtection="1">
      <alignment vertical="center"/>
      <protection locked="0"/>
    </xf>
    <xf numFmtId="169" fontId="7" fillId="0" borderId="13" xfId="15" applyNumberFormat="1" applyFont="1" applyBorder="1" applyAlignment="1">
      <alignment vertical="center"/>
    </xf>
    <xf numFmtId="169" fontId="7" fillId="0" borderId="33" xfId="15" applyNumberFormat="1" applyFont="1" applyBorder="1" applyAlignment="1">
      <alignment vertical="center"/>
    </xf>
    <xf numFmtId="0" fontId="41" fillId="0" borderId="0" xfId="15" applyFont="1" applyAlignment="1">
      <alignment vertical="center"/>
    </xf>
    <xf numFmtId="169" fontId="11" fillId="0" borderId="59" xfId="15" applyNumberFormat="1" applyFont="1" applyBorder="1" applyAlignment="1" applyProtection="1">
      <alignment vertical="center"/>
      <protection locked="0"/>
    </xf>
    <xf numFmtId="169" fontId="11" fillId="0" borderId="32" xfId="15" applyNumberFormat="1" applyFont="1" applyBorder="1"/>
    <xf numFmtId="37" fontId="11" fillId="0" borderId="1" xfId="15" applyNumberFormat="1" applyFont="1" applyBorder="1" applyAlignment="1">
      <alignment horizontal="left" wrapText="1" indent="1"/>
    </xf>
    <xf numFmtId="169" fontId="8" fillId="0" borderId="13" xfId="15" applyNumberFormat="1" applyFont="1" applyBorder="1"/>
    <xf numFmtId="169" fontId="8" fillId="0" borderId="33" xfId="15" applyNumberFormat="1" applyFont="1" applyBorder="1" applyAlignment="1" applyProtection="1">
      <alignment vertical="center"/>
      <protection locked="0"/>
    </xf>
    <xf numFmtId="0" fontId="3" fillId="0" borderId="2" xfId="15" applyFont="1" applyBorder="1" applyAlignment="1">
      <alignment horizontal="left" vertical="center" indent="1"/>
    </xf>
    <xf numFmtId="169" fontId="7" fillId="0" borderId="15" xfId="15" applyNumberFormat="1" applyFont="1" applyBorder="1" applyAlignment="1">
      <alignment vertical="center"/>
    </xf>
    <xf numFmtId="0" fontId="42" fillId="0" borderId="0" xfId="15" applyFont="1" applyAlignment="1">
      <alignment vertical="center"/>
    </xf>
    <xf numFmtId="0" fontId="7" fillId="0" borderId="1" xfId="15" applyFont="1" applyBorder="1" applyAlignment="1">
      <alignment horizontal="left" vertical="center" indent="1"/>
    </xf>
    <xf numFmtId="0" fontId="7" fillId="0" borderId="16" xfId="15" quotePrefix="1" applyFont="1" applyBorder="1" applyAlignment="1">
      <alignment horizontal="left" vertical="center" indent="1"/>
    </xf>
    <xf numFmtId="0" fontId="11" fillId="0" borderId="4" xfId="15" applyFont="1" applyBorder="1" applyAlignment="1">
      <alignment horizontal="left" indent="1"/>
    </xf>
    <xf numFmtId="0" fontId="11" fillId="0" borderId="37" xfId="15" applyFont="1" applyBorder="1" applyAlignment="1">
      <alignment horizontal="left" indent="3"/>
    </xf>
    <xf numFmtId="169" fontId="11" fillId="0" borderId="59" xfId="15" applyNumberFormat="1" applyFont="1" applyBorder="1"/>
    <xf numFmtId="169" fontId="11" fillId="0" borderId="35" xfId="15" applyNumberFormat="1" applyFont="1" applyBorder="1"/>
    <xf numFmtId="0" fontId="11" fillId="0" borderId="39" xfId="15" applyFont="1" applyBorder="1" applyAlignment="1">
      <alignment horizontal="left" indent="3"/>
    </xf>
    <xf numFmtId="169" fontId="11" fillId="0" borderId="45" xfId="15" applyNumberFormat="1" applyFont="1" applyBorder="1"/>
    <xf numFmtId="169" fontId="11" fillId="0" borderId="45" xfId="15" applyNumberFormat="1" applyFont="1" applyBorder="1" applyAlignment="1" applyProtection="1">
      <alignment vertical="center"/>
      <protection locked="0"/>
    </xf>
    <xf numFmtId="0" fontId="11" fillId="0" borderId="24" xfId="15" applyFont="1" applyBorder="1" applyAlignment="1">
      <alignment horizontal="left" indent="1"/>
    </xf>
    <xf numFmtId="0" fontId="8" fillId="0" borderId="1" xfId="15" applyFont="1" applyBorder="1" applyAlignment="1">
      <alignment horizontal="left" indent="1"/>
    </xf>
    <xf numFmtId="0" fontId="7" fillId="0" borderId="3" xfId="5" applyFont="1" applyBorder="1" applyAlignment="1">
      <alignment horizontal="left" vertical="center" indent="1"/>
    </xf>
    <xf numFmtId="0" fontId="8" fillId="0" borderId="8" xfId="15" applyFont="1" applyBorder="1" applyAlignment="1">
      <alignment horizontal="left" indent="1"/>
    </xf>
    <xf numFmtId="0" fontId="7" fillId="0" borderId="69" xfId="5" applyFont="1" applyBorder="1" applyAlignment="1">
      <alignment horizontal="left" vertical="center" indent="1"/>
    </xf>
    <xf numFmtId="169" fontId="8" fillId="0" borderId="34" xfId="15" applyNumberFormat="1" applyFont="1" applyBorder="1"/>
    <xf numFmtId="169" fontId="8" fillId="0" borderId="34" xfId="15" applyNumberFormat="1" applyFont="1" applyBorder="1" applyAlignment="1" applyProtection="1">
      <alignment vertical="center"/>
      <protection locked="0"/>
    </xf>
    <xf numFmtId="0" fontId="3" fillId="0" borderId="16" xfId="15" applyFont="1" applyBorder="1" applyAlignment="1">
      <alignment horizontal="left" vertical="center" indent="1"/>
    </xf>
    <xf numFmtId="0" fontId="43" fillId="0" borderId="0" xfId="15" applyFont="1" applyAlignment="1">
      <alignment vertical="center"/>
    </xf>
    <xf numFmtId="0" fontId="15" fillId="0" borderId="0" xfId="15" applyFont="1" applyAlignment="1">
      <alignment horizontal="right"/>
    </xf>
    <xf numFmtId="0" fontId="15" fillId="0" borderId="0" xfId="15" applyFont="1"/>
    <xf numFmtId="165" fontId="27" fillId="0" borderId="0" xfId="15" applyNumberFormat="1" applyAlignment="1">
      <alignment vertical="center"/>
    </xf>
    <xf numFmtId="0" fontId="1" fillId="0" borderId="0" xfId="5"/>
    <xf numFmtId="0" fontId="46" fillId="0" borderId="0" xfId="19" applyFont="1"/>
    <xf numFmtId="0" fontId="16" fillId="0" borderId="0" xfId="19" applyFont="1"/>
    <xf numFmtId="165" fontId="5" fillId="0" borderId="0" xfId="5" applyNumberFormat="1" applyFont="1" applyAlignment="1">
      <alignment horizontal="right"/>
    </xf>
    <xf numFmtId="165" fontId="44" fillId="0" borderId="0" xfId="5" applyNumberFormat="1" applyFont="1" applyAlignment="1">
      <alignment vertical="center"/>
    </xf>
    <xf numFmtId="165" fontId="3" fillId="0" borderId="46" xfId="5" applyNumberFormat="1" applyFont="1" applyBorder="1" applyAlignment="1">
      <alignment horizontal="center" vertical="center"/>
    </xf>
    <xf numFmtId="165" fontId="3" fillId="0" borderId="12" xfId="5" applyNumberFormat="1" applyFont="1" applyBorder="1" applyAlignment="1">
      <alignment horizontal="center" vertical="center" wrapText="1"/>
    </xf>
    <xf numFmtId="165" fontId="44" fillId="0" borderId="0" xfId="5" applyNumberFormat="1" applyFont="1" applyAlignment="1">
      <alignment horizontal="center" vertical="center"/>
    </xf>
    <xf numFmtId="165" fontId="7" fillId="0" borderId="15" xfId="5" applyNumberFormat="1" applyFont="1" applyBorder="1" applyAlignment="1">
      <alignment horizontal="center" vertical="center" wrapText="1"/>
    </xf>
    <xf numFmtId="165" fontId="7" fillId="0" borderId="33" xfId="5" applyNumberFormat="1" applyFont="1" applyBorder="1" applyAlignment="1">
      <alignment horizontal="center" vertical="center" wrapText="1"/>
    </xf>
    <xf numFmtId="165" fontId="7" fillId="0" borderId="16" xfId="5" applyNumberFormat="1" applyFont="1" applyBorder="1" applyAlignment="1">
      <alignment horizontal="center" vertical="center" wrapText="1"/>
    </xf>
    <xf numFmtId="165" fontId="7" fillId="0" borderId="38" xfId="5" applyNumberFormat="1" applyFont="1" applyBorder="1" applyAlignment="1">
      <alignment horizontal="center" vertical="center" wrapText="1"/>
    </xf>
    <xf numFmtId="165" fontId="44" fillId="0" borderId="0" xfId="5" applyNumberFormat="1" applyFont="1" applyAlignment="1">
      <alignment horizontal="center" vertical="center" wrapText="1"/>
    </xf>
    <xf numFmtId="165" fontId="7" fillId="0" borderId="1" xfId="5" applyNumberFormat="1" applyFont="1" applyBorder="1" applyAlignment="1">
      <alignment horizontal="center" vertical="center" wrapText="1"/>
    </xf>
    <xf numFmtId="165" fontId="7" fillId="0" borderId="33" xfId="5" applyNumberFormat="1" applyFont="1" applyBorder="1" applyAlignment="1">
      <alignment horizontal="left" vertical="center" wrapText="1" indent="1"/>
    </xf>
    <xf numFmtId="49" fontId="11" fillId="0" borderId="2" xfId="5" applyNumberFormat="1" applyFont="1" applyBorder="1" applyAlignment="1" applyProtection="1">
      <alignment horizontal="center" vertical="center" wrapText="1"/>
      <protection locked="0"/>
    </xf>
    <xf numFmtId="165" fontId="11" fillId="0" borderId="33" xfId="5" applyNumberFormat="1" applyFont="1" applyBorder="1" applyAlignment="1">
      <alignment vertical="center" wrapText="1"/>
    </xf>
    <xf numFmtId="165" fontId="11" fillId="0" borderId="15" xfId="5" applyNumberFormat="1" applyFont="1" applyBorder="1" applyAlignment="1">
      <alignment vertical="center" wrapText="1"/>
    </xf>
    <xf numFmtId="165" fontId="11" fillId="0" borderId="1" xfId="5" applyNumberFormat="1" applyFont="1" applyBorder="1" applyAlignment="1">
      <alignment vertical="center" wrapText="1"/>
    </xf>
    <xf numFmtId="165" fontId="11" fillId="0" borderId="2" xfId="5" applyNumberFormat="1" applyFont="1" applyBorder="1" applyAlignment="1">
      <alignment vertical="center" wrapText="1"/>
    </xf>
    <xf numFmtId="165" fontId="11" fillId="0" borderId="3" xfId="5" applyNumberFormat="1" applyFont="1" applyBorder="1" applyAlignment="1">
      <alignment vertical="center" wrapText="1"/>
    </xf>
    <xf numFmtId="165" fontId="7" fillId="0" borderId="4" xfId="5" applyNumberFormat="1" applyFont="1" applyBorder="1" applyAlignment="1">
      <alignment horizontal="center" vertical="center" wrapText="1"/>
    </xf>
    <xf numFmtId="165" fontId="11" fillId="0" borderId="35" xfId="5" applyNumberFormat="1" applyFont="1" applyBorder="1" applyAlignment="1" applyProtection="1">
      <alignment horizontal="left" vertical="center" wrapText="1" indent="1"/>
      <protection locked="0"/>
    </xf>
    <xf numFmtId="49" fontId="15" fillId="0" borderId="5" xfId="5" applyNumberFormat="1" applyFont="1" applyBorder="1" applyAlignment="1" applyProtection="1">
      <alignment horizontal="center" vertical="center" wrapText="1"/>
      <protection locked="0"/>
    </xf>
    <xf numFmtId="165" fontId="11" fillId="0" borderId="35" xfId="5" applyNumberFormat="1" applyFont="1" applyBorder="1" applyAlignment="1" applyProtection="1">
      <alignment vertical="center" wrapText="1"/>
      <protection locked="0"/>
    </xf>
    <xf numFmtId="165" fontId="11" fillId="0" borderId="71" xfId="5" applyNumberFormat="1" applyFont="1" applyBorder="1" applyAlignment="1" applyProtection="1">
      <alignment vertical="center" wrapText="1"/>
      <protection locked="0"/>
    </xf>
    <xf numFmtId="165" fontId="11" fillId="0" borderId="4" xfId="5" applyNumberFormat="1" applyFont="1" applyBorder="1" applyAlignment="1" applyProtection="1">
      <alignment vertical="center" wrapText="1"/>
      <protection locked="0"/>
    </xf>
    <xf numFmtId="165" fontId="11" fillId="0" borderId="5" xfId="5" applyNumberFormat="1" applyFont="1" applyBorder="1" applyAlignment="1" applyProtection="1">
      <alignment vertical="center" wrapText="1"/>
      <protection locked="0"/>
    </xf>
    <xf numFmtId="165" fontId="11" fillId="0" borderId="6" xfId="5" applyNumberFormat="1" applyFont="1" applyBorder="1" applyAlignment="1" applyProtection="1">
      <alignment vertical="center" wrapText="1"/>
      <protection locked="0"/>
    </xf>
    <xf numFmtId="165" fontId="11" fillId="0" borderId="35" xfId="5" applyNumberFormat="1" applyFont="1" applyBorder="1" applyAlignment="1">
      <alignment vertical="center" wrapText="1"/>
    </xf>
    <xf numFmtId="49" fontId="15" fillId="0" borderId="2" xfId="5" applyNumberFormat="1" applyFont="1" applyBorder="1" applyAlignment="1" applyProtection="1">
      <alignment horizontal="center" vertical="center" wrapText="1"/>
      <protection locked="0"/>
    </xf>
    <xf numFmtId="165" fontId="11" fillId="0" borderId="13" xfId="5" applyNumberFormat="1" applyFont="1" applyBorder="1" applyAlignment="1">
      <alignment vertical="center" wrapText="1"/>
    </xf>
    <xf numFmtId="49" fontId="7" fillId="0" borderId="4" xfId="5" applyNumberFormat="1" applyFont="1" applyBorder="1" applyAlignment="1">
      <alignment horizontal="center" vertical="center" wrapText="1"/>
    </xf>
    <xf numFmtId="165" fontId="11" fillId="0" borderId="34" xfId="5" applyNumberFormat="1" applyFont="1" applyBorder="1" applyAlignment="1" applyProtection="1">
      <alignment vertical="center" wrapText="1"/>
      <protection locked="0"/>
    </xf>
    <xf numFmtId="166" fontId="51" fillId="0" borderId="47" xfId="21" applyNumberFormat="1" applyFont="1" applyBorder="1" applyAlignment="1" applyProtection="1">
      <alignment horizontal="right" vertical="center" wrapText="1"/>
      <protection locked="0"/>
    </xf>
    <xf numFmtId="166" fontId="51" fillId="0" borderId="7" xfId="21" applyNumberFormat="1" applyFont="1" applyBorder="1" applyAlignment="1" applyProtection="1">
      <alignment horizontal="right" vertical="center" wrapText="1"/>
      <protection locked="0"/>
    </xf>
    <xf numFmtId="165" fontId="7" fillId="0" borderId="24" xfId="5" applyNumberFormat="1" applyFont="1" applyBorder="1" applyAlignment="1">
      <alignment horizontal="center" vertical="center" wrapText="1"/>
    </xf>
    <xf numFmtId="165" fontId="11" fillId="0" borderId="65" xfId="5" applyNumberFormat="1" applyFont="1" applyBorder="1" applyAlignment="1" applyProtection="1">
      <alignment horizontal="left" vertical="center" wrapText="1" indent="1"/>
      <protection locked="0"/>
    </xf>
    <xf numFmtId="49" fontId="15" fillId="0" borderId="25" xfId="5" applyNumberFormat="1" applyFont="1" applyBorder="1" applyAlignment="1" applyProtection="1">
      <alignment horizontal="center" vertical="center" wrapText="1"/>
      <protection locked="0"/>
    </xf>
    <xf numFmtId="165" fontId="11" fillId="0" borderId="65" xfId="5" applyNumberFormat="1" applyFont="1" applyBorder="1" applyAlignment="1" applyProtection="1">
      <alignment vertical="center" wrapText="1"/>
      <protection locked="0"/>
    </xf>
    <xf numFmtId="165" fontId="11" fillId="0" borderId="72" xfId="5" applyNumberFormat="1" applyFont="1" applyBorder="1" applyAlignment="1" applyProtection="1">
      <alignment vertical="center" wrapText="1"/>
      <protection locked="0"/>
    </xf>
    <xf numFmtId="165" fontId="11" fillId="0" borderId="24" xfId="5" applyNumberFormat="1" applyFont="1" applyBorder="1" applyAlignment="1" applyProtection="1">
      <alignment vertical="center" wrapText="1"/>
      <protection locked="0"/>
    </xf>
    <xf numFmtId="165" fontId="11" fillId="0" borderId="25" xfId="5" applyNumberFormat="1" applyFont="1" applyBorder="1" applyAlignment="1" applyProtection="1">
      <alignment vertical="center" wrapText="1"/>
      <protection locked="0"/>
    </xf>
    <xf numFmtId="165" fontId="11" fillId="0" borderId="26" xfId="5" applyNumberFormat="1" applyFont="1" applyBorder="1" applyAlignment="1" applyProtection="1">
      <alignment vertical="center" wrapText="1"/>
      <protection locked="0"/>
    </xf>
    <xf numFmtId="165" fontId="11" fillId="0" borderId="65" xfId="5" applyNumberFormat="1" applyFont="1" applyBorder="1" applyAlignment="1">
      <alignment vertical="center" wrapText="1"/>
    </xf>
    <xf numFmtId="165" fontId="8" fillId="0" borderId="33" xfId="5" applyNumberFormat="1" applyFont="1" applyBorder="1" applyAlignment="1">
      <alignment horizontal="left" vertical="center" wrapText="1" indent="1"/>
    </xf>
    <xf numFmtId="165" fontId="7" fillId="0" borderId="18" xfId="5" applyNumberFormat="1" applyFont="1" applyBorder="1" applyAlignment="1">
      <alignment horizontal="center" vertical="center" wrapText="1"/>
    </xf>
    <xf numFmtId="165" fontId="11" fillId="0" borderId="34" xfId="5" applyNumberFormat="1" applyFont="1" applyBorder="1" applyAlignment="1" applyProtection="1">
      <alignment horizontal="left" vertical="center" wrapText="1" indent="1"/>
      <protection locked="0"/>
    </xf>
    <xf numFmtId="49" fontId="15" fillId="0" borderId="39" xfId="5" applyNumberFormat="1" applyFont="1" applyBorder="1" applyAlignment="1" applyProtection="1">
      <alignment horizontal="center" vertical="center" wrapText="1"/>
      <protection locked="0"/>
    </xf>
    <xf numFmtId="165" fontId="11" fillId="0" borderId="38" xfId="5" applyNumberFormat="1" applyFont="1" applyBorder="1" applyAlignment="1" applyProtection="1">
      <alignment vertical="center" wrapText="1"/>
      <protection locked="0"/>
    </xf>
    <xf numFmtId="165" fontId="11" fillId="0" borderId="36" xfId="5" applyNumberFormat="1" applyFont="1" applyBorder="1" applyAlignment="1" applyProtection="1">
      <alignment vertical="center" wrapText="1"/>
      <protection locked="0"/>
    </xf>
    <xf numFmtId="165" fontId="11" fillId="0" borderId="18" xfId="5" applyNumberFormat="1" applyFont="1" applyBorder="1" applyAlignment="1" applyProtection="1">
      <alignment vertical="center" wrapText="1"/>
      <protection locked="0"/>
    </xf>
    <xf numFmtId="165" fontId="11" fillId="0" borderId="19" xfId="5" applyNumberFormat="1" applyFont="1" applyBorder="1" applyAlignment="1" applyProtection="1">
      <alignment vertical="center" wrapText="1"/>
      <protection locked="0"/>
    </xf>
    <xf numFmtId="165" fontId="11" fillId="0" borderId="10" xfId="5" applyNumberFormat="1" applyFont="1" applyBorder="1" applyAlignment="1" applyProtection="1">
      <alignment vertical="center" wrapText="1"/>
      <protection locked="0"/>
    </xf>
    <xf numFmtId="165" fontId="11" fillId="0" borderId="38" xfId="5" applyNumberFormat="1" applyFont="1" applyBorder="1" applyAlignment="1">
      <alignment vertical="center" wrapText="1"/>
    </xf>
    <xf numFmtId="165" fontId="15" fillId="3" borderId="16" xfId="5" applyNumberFormat="1" applyFont="1" applyFill="1" applyBorder="1" applyAlignment="1">
      <alignment horizontal="left" vertical="center" wrapText="1" indent="2"/>
    </xf>
    <xf numFmtId="0" fontId="3" fillId="0" borderId="2" xfId="5" applyFont="1" applyBorder="1" applyAlignment="1">
      <alignment horizontal="center" vertical="center" wrapText="1"/>
    </xf>
    <xf numFmtId="0" fontId="3" fillId="0" borderId="16" xfId="5" applyFont="1" applyBorder="1" applyAlignment="1">
      <alignment horizontal="center" vertical="center" wrapText="1"/>
    </xf>
    <xf numFmtId="0" fontId="6" fillId="0" borderId="0" xfId="5" applyFont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/>
    </xf>
    <xf numFmtId="0" fontId="9" fillId="0" borderId="5" xfId="5" applyFont="1" applyBorder="1" applyAlignment="1">
      <alignment vertical="center" wrapText="1"/>
    </xf>
    <xf numFmtId="165" fontId="9" fillId="0" borderId="5" xfId="5" applyNumberFormat="1" applyFont="1" applyBorder="1" applyAlignment="1" applyProtection="1">
      <alignment vertical="center"/>
      <protection locked="0"/>
    </xf>
    <xf numFmtId="165" fontId="9" fillId="0" borderId="37" xfId="5" applyNumberFormat="1" applyFont="1" applyBorder="1" applyAlignment="1" applyProtection="1">
      <alignment vertical="center"/>
      <protection locked="0"/>
    </xf>
    <xf numFmtId="165" fontId="8" fillId="0" borderId="37" xfId="5" applyNumberFormat="1" applyFont="1" applyBorder="1" applyAlignment="1">
      <alignment vertical="center"/>
    </xf>
    <xf numFmtId="165" fontId="8" fillId="0" borderId="6" xfId="5" applyNumberFormat="1" applyFont="1" applyBorder="1" applyAlignment="1">
      <alignment vertical="center"/>
    </xf>
    <xf numFmtId="0" fontId="9" fillId="0" borderId="24" xfId="5" applyFont="1" applyBorder="1" applyAlignment="1">
      <alignment horizontal="center" vertical="center"/>
    </xf>
    <xf numFmtId="0" fontId="9" fillId="0" borderId="25" xfId="5" applyFont="1" applyBorder="1" applyAlignment="1">
      <alignment vertical="center" wrapText="1"/>
    </xf>
    <xf numFmtId="165" fontId="9" fillId="0" borderId="25" xfId="5" applyNumberFormat="1" applyFont="1" applyBorder="1" applyAlignment="1" applyProtection="1">
      <alignment vertical="center"/>
      <protection locked="0"/>
    </xf>
    <xf numFmtId="165" fontId="9" fillId="0" borderId="58" xfId="5" applyNumberFormat="1" applyFont="1" applyBorder="1" applyAlignment="1" applyProtection="1">
      <alignment vertical="center"/>
      <protection locked="0"/>
    </xf>
    <xf numFmtId="0" fontId="9" fillId="0" borderId="60" xfId="5" applyFont="1" applyBorder="1" applyAlignment="1">
      <alignment horizontal="center" vertical="center"/>
    </xf>
    <xf numFmtId="0" fontId="9" fillId="0" borderId="48" xfId="5" applyFont="1" applyBorder="1" applyAlignment="1">
      <alignment vertical="center" wrapText="1"/>
    </xf>
    <xf numFmtId="165" fontId="9" fillId="0" borderId="48" xfId="5" applyNumberFormat="1" applyFont="1" applyBorder="1" applyAlignment="1" applyProtection="1">
      <alignment vertical="center"/>
      <protection locked="0"/>
    </xf>
    <xf numFmtId="165" fontId="9" fillId="0" borderId="46" xfId="5" applyNumberFormat="1" applyFont="1" applyBorder="1" applyAlignment="1" applyProtection="1">
      <alignment vertical="center"/>
      <protection locked="0"/>
    </xf>
    <xf numFmtId="165" fontId="8" fillId="0" borderId="2" xfId="5" applyNumberFormat="1" applyFont="1" applyBorder="1" applyAlignment="1">
      <alignment vertical="center"/>
    </xf>
    <xf numFmtId="165" fontId="8" fillId="0" borderId="16" xfId="5" applyNumberFormat="1" applyFont="1" applyBorder="1" applyAlignment="1">
      <alignment vertical="center"/>
    </xf>
    <xf numFmtId="165" fontId="8" fillId="0" borderId="3" xfId="5" applyNumberFormat="1" applyFont="1" applyBorder="1" applyAlignment="1">
      <alignment vertical="center"/>
    </xf>
    <xf numFmtId="0" fontId="6" fillId="0" borderId="0" xfId="5" applyFont="1"/>
    <xf numFmtId="0" fontId="1" fillId="0" borderId="0" xfId="5" applyProtection="1">
      <protection locked="0"/>
    </xf>
    <xf numFmtId="165" fontId="8" fillId="0" borderId="12" xfId="5" applyNumberFormat="1" applyFont="1" applyBorder="1" applyAlignment="1">
      <alignment vertical="center"/>
    </xf>
    <xf numFmtId="165" fontId="18" fillId="0" borderId="2" xfId="5" applyNumberFormat="1" applyFont="1" applyBorder="1" applyAlignment="1">
      <alignment vertical="center"/>
    </xf>
    <xf numFmtId="0" fontId="53" fillId="0" borderId="0" xfId="5" applyFont="1" applyAlignment="1">
      <alignment horizontal="right"/>
    </xf>
    <xf numFmtId="0" fontId="55" fillId="0" borderId="0" xfId="5" applyFont="1" applyAlignment="1">
      <alignment horizontal="center"/>
    </xf>
    <xf numFmtId="0" fontId="55" fillId="0" borderId="4" xfId="5" applyFont="1" applyBorder="1" applyAlignment="1">
      <alignment horizontal="center" vertical="top" wrapText="1"/>
    </xf>
    <xf numFmtId="0" fontId="57" fillId="0" borderId="5" xfId="0" applyFont="1" applyBorder="1" applyAlignment="1">
      <alignment vertical="top" wrapText="1"/>
    </xf>
    <xf numFmtId="10" fontId="57" fillId="0" borderId="5" xfId="0" applyNumberFormat="1" applyFont="1" applyBorder="1" applyAlignment="1">
      <alignment vertical="top" wrapText="1"/>
    </xf>
    <xf numFmtId="166" fontId="26" fillId="0" borderId="5" xfId="16" applyNumberFormat="1" applyFont="1" applyBorder="1" applyAlignment="1" applyProtection="1">
      <alignment horizontal="center" vertical="center" wrapText="1"/>
      <protection locked="0"/>
    </xf>
    <xf numFmtId="166" fontId="26" fillId="0" borderId="6" xfId="16" applyNumberFormat="1" applyFont="1" applyBorder="1" applyAlignment="1" applyProtection="1">
      <alignment horizontal="center" vertical="top" wrapText="1"/>
      <protection locked="0"/>
    </xf>
    <xf numFmtId="0" fontId="26" fillId="0" borderId="5" xfId="5" applyFont="1" applyBorder="1" applyAlignment="1" applyProtection="1">
      <alignment horizontal="left" vertical="top" wrapText="1"/>
      <protection locked="0"/>
    </xf>
    <xf numFmtId="9" fontId="26" fillId="0" borderId="5" xfId="22" applyFont="1" applyBorder="1" applyAlignment="1" applyProtection="1">
      <alignment horizontal="center" vertical="center" wrapText="1"/>
      <protection locked="0"/>
    </xf>
    <xf numFmtId="0" fontId="1" fillId="0" borderId="0" xfId="5" applyAlignment="1">
      <alignment horizontal="center" vertical="center" wrapText="1"/>
    </xf>
    <xf numFmtId="0" fontId="1" fillId="0" borderId="0" xfId="5" applyAlignment="1">
      <alignment vertical="center" wrapText="1"/>
    </xf>
    <xf numFmtId="165" fontId="58" fillId="0" borderId="0" xfId="5" applyNumberFormat="1" applyFont="1" applyAlignment="1">
      <alignment horizontal="center" vertical="center" wrapText="1"/>
    </xf>
    <xf numFmtId="0" fontId="23" fillId="0" borderId="0" xfId="5" applyFont="1" applyAlignment="1">
      <alignment horizontal="center" wrapText="1"/>
    </xf>
    <xf numFmtId="165" fontId="58" fillId="0" borderId="0" xfId="5" applyNumberFormat="1" applyFont="1" applyAlignment="1">
      <alignment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9" fillId="0" borderId="28" xfId="5" applyFont="1" applyBorder="1" applyAlignment="1">
      <alignment horizontal="center" vertical="center" wrapText="1"/>
    </xf>
    <xf numFmtId="0" fontId="16" fillId="0" borderId="47" xfId="5" applyFont="1" applyBorder="1" applyAlignment="1">
      <alignment horizontal="left" vertical="center" wrapText="1" indent="1"/>
    </xf>
    <xf numFmtId="165" fontId="9" fillId="0" borderId="47" xfId="5" applyNumberFormat="1" applyFont="1" applyBorder="1" applyAlignment="1" applyProtection="1">
      <alignment horizontal="right" vertical="center" wrapText="1" indent="1"/>
      <protection locked="0"/>
    </xf>
    <xf numFmtId="0" fontId="9" fillId="0" borderId="4" xfId="5" applyFont="1" applyBorder="1" applyAlignment="1">
      <alignment horizontal="center" vertical="center" wrapText="1"/>
    </xf>
    <xf numFmtId="0" fontId="16" fillId="0" borderId="31" xfId="5" applyFont="1" applyBorder="1" applyAlignment="1">
      <alignment horizontal="left" vertical="center" wrapText="1" indent="1"/>
    </xf>
    <xf numFmtId="165" fontId="9" fillId="0" borderId="31" xfId="5" applyNumberFormat="1" applyFont="1" applyBorder="1" applyAlignment="1" applyProtection="1">
      <alignment horizontal="right" vertical="center" wrapText="1" indent="1"/>
      <protection locked="0"/>
    </xf>
    <xf numFmtId="0" fontId="16" fillId="0" borderId="31" xfId="5" applyFont="1" applyBorder="1" applyAlignment="1">
      <alignment horizontal="left" vertical="center" wrapText="1" indent="8"/>
    </xf>
    <xf numFmtId="0" fontId="9" fillId="0" borderId="5" xfId="5" applyFont="1" applyBorder="1" applyAlignment="1" applyProtection="1">
      <alignment vertical="center" wrapText="1"/>
      <protection locked="0"/>
    </xf>
    <xf numFmtId="0" fontId="9" fillId="0" borderId="24" xfId="5" applyFont="1" applyBorder="1" applyAlignment="1">
      <alignment horizontal="center" vertical="center" wrapText="1"/>
    </xf>
    <xf numFmtId="0" fontId="9" fillId="0" borderId="48" xfId="5" applyFont="1" applyBorder="1" applyAlignment="1" applyProtection="1">
      <alignment vertical="center" wrapText="1"/>
      <protection locked="0"/>
    </xf>
    <xf numFmtId="165" fontId="9" fillId="0" borderId="48" xfId="5" applyNumberFormat="1" applyFont="1" applyBorder="1" applyAlignment="1" applyProtection="1">
      <alignment horizontal="right" vertical="center" wrapText="1" indent="1"/>
      <protection locked="0"/>
    </xf>
    <xf numFmtId="165" fontId="9" fillId="0" borderId="12" xfId="5" applyNumberFormat="1" applyFont="1" applyBorder="1" applyAlignment="1" applyProtection="1">
      <alignment horizontal="right" vertical="center" wrapText="1" indent="1"/>
      <protection locked="0"/>
    </xf>
    <xf numFmtId="0" fontId="8" fillId="0" borderId="1" xfId="5" applyFont="1" applyBorder="1" applyAlignment="1">
      <alignment horizontal="center" vertical="center" wrapText="1"/>
    </xf>
    <xf numFmtId="0" fontId="18" fillId="0" borderId="11" xfId="5" applyFont="1" applyBorder="1" applyAlignment="1">
      <alignment vertical="center" wrapText="1"/>
    </xf>
    <xf numFmtId="165" fontId="8" fillId="0" borderId="11" xfId="5" applyNumberFormat="1" applyFont="1" applyBorder="1" applyAlignment="1">
      <alignment vertical="center" wrapText="1"/>
    </xf>
    <xf numFmtId="165" fontId="8" fillId="0" borderId="49" xfId="5" applyNumberFormat="1" applyFont="1" applyBorder="1" applyAlignment="1">
      <alignment vertical="center" wrapText="1"/>
    </xf>
    <xf numFmtId="0" fontId="1" fillId="0" borderId="0" xfId="5" applyAlignment="1">
      <alignment horizontal="right" vertical="center" wrapText="1"/>
    </xf>
    <xf numFmtId="165" fontId="7" fillId="0" borderId="50" xfId="5" applyNumberFormat="1" applyFont="1" applyBorder="1" applyAlignment="1">
      <alignment horizontal="center" vertical="center"/>
    </xf>
    <xf numFmtId="165" fontId="7" fillId="0" borderId="61" xfId="5" applyNumberFormat="1" applyFont="1" applyBorder="1" applyAlignment="1">
      <alignment horizontal="center" vertical="center"/>
    </xf>
    <xf numFmtId="165" fontId="7" fillId="0" borderId="61" xfId="5" applyNumberFormat="1" applyFont="1" applyBorder="1" applyAlignment="1">
      <alignment horizontal="center" vertical="center" wrapText="1"/>
    </xf>
    <xf numFmtId="0" fontId="37" fillId="0" borderId="22" xfId="24" applyFont="1" applyBorder="1" applyAlignment="1">
      <alignment horizontal="center"/>
    </xf>
    <xf numFmtId="0" fontId="22" fillId="0" borderId="0" xfId="24"/>
    <xf numFmtId="0" fontId="37" fillId="0" borderId="7" xfId="24" applyFont="1" applyBorder="1" applyAlignment="1">
      <alignment horizontal="center"/>
    </xf>
    <xf numFmtId="0" fontId="37" fillId="0" borderId="5" xfId="24" applyFont="1" applyBorder="1" applyAlignment="1">
      <alignment horizontal="center" wrapText="1"/>
    </xf>
    <xf numFmtId="0" fontId="37" fillId="0" borderId="6" xfId="24" applyFont="1" applyBorder="1" applyAlignment="1">
      <alignment horizontal="center" wrapText="1"/>
    </xf>
    <xf numFmtId="0" fontId="22" fillId="0" borderId="4" xfId="24" applyBorder="1"/>
    <xf numFmtId="0" fontId="22" fillId="0" borderId="5" xfId="24" applyBorder="1"/>
    <xf numFmtId="0" fontId="22" fillId="0" borderId="6" xfId="24" applyBorder="1"/>
    <xf numFmtId="0" fontId="37" fillId="0" borderId="60" xfId="24" applyFont="1" applyBorder="1"/>
    <xf numFmtId="0" fontId="37" fillId="0" borderId="48" xfId="24" applyFont="1" applyBorder="1"/>
    <xf numFmtId="0" fontId="37" fillId="0" borderId="12" xfId="24" applyFont="1" applyBorder="1"/>
    <xf numFmtId="0" fontId="37" fillId="0" borderId="0" xfId="24" applyFont="1"/>
    <xf numFmtId="168" fontId="11" fillId="0" borderId="0" xfId="1" applyNumberFormat="1" applyFont="1"/>
    <xf numFmtId="168" fontId="1" fillId="0" borderId="0" xfId="1" applyNumberFormat="1" applyFont="1"/>
    <xf numFmtId="0" fontId="1" fillId="0" borderId="0" xfId="7" applyFont="1"/>
    <xf numFmtId="168" fontId="1" fillId="0" borderId="0" xfId="1" applyNumberFormat="1" applyFont="1" applyAlignment="1">
      <alignment vertical="center"/>
    </xf>
    <xf numFmtId="165" fontId="15" fillId="0" borderId="0" xfId="7" applyNumberFormat="1" applyFont="1"/>
    <xf numFmtId="3" fontId="57" fillId="0" borderId="5" xfId="0" applyNumberFormat="1" applyFont="1" applyBorder="1" applyAlignment="1">
      <alignment vertical="top" wrapText="1"/>
    </xf>
    <xf numFmtId="173" fontId="4" fillId="0" borderId="0" xfId="7" applyNumberFormat="1" applyFont="1" applyAlignment="1">
      <alignment horizontal="center" vertical="center"/>
    </xf>
    <xf numFmtId="173" fontId="5" fillId="0" borderId="20" xfId="5" applyNumberFormat="1" applyFont="1" applyBorder="1" applyAlignment="1">
      <alignment horizontal="right" vertical="center"/>
    </xf>
    <xf numFmtId="173" fontId="3" fillId="0" borderId="3" xfId="7" applyNumberFormat="1" applyFont="1" applyBorder="1" applyAlignment="1">
      <alignment horizontal="center" vertical="center" wrapText="1"/>
    </xf>
    <xf numFmtId="173" fontId="7" fillId="0" borderId="3" xfId="7" applyNumberFormat="1" applyFont="1" applyBorder="1" applyAlignment="1">
      <alignment horizontal="right" vertical="center" wrapText="1" indent="1"/>
    </xf>
    <xf numFmtId="173" fontId="11" fillId="0" borderId="9" xfId="7" applyNumberFormat="1" applyFont="1" applyBorder="1" applyAlignment="1" applyProtection="1">
      <alignment horizontal="right" vertical="center" wrapText="1" indent="1"/>
      <protection locked="0"/>
    </xf>
    <xf numFmtId="173" fontId="11" fillId="0" borderId="6" xfId="7" applyNumberFormat="1" applyFont="1" applyBorder="1" applyAlignment="1" applyProtection="1">
      <alignment horizontal="right" vertical="center" wrapText="1" indent="1"/>
      <protection locked="0"/>
    </xf>
    <xf numFmtId="173" fontId="11" fillId="0" borderId="10" xfId="7" applyNumberFormat="1" applyFont="1" applyBorder="1" applyAlignment="1" applyProtection="1">
      <alignment horizontal="right" vertical="center" wrapText="1" indent="1"/>
      <protection locked="0"/>
    </xf>
    <xf numFmtId="173" fontId="8" fillId="0" borderId="3" xfId="7" applyNumberFormat="1" applyFont="1" applyBorder="1" applyAlignment="1">
      <alignment horizontal="right" vertical="center" wrapText="1" indent="1"/>
    </xf>
    <xf numFmtId="173" fontId="11" fillId="0" borderId="9" xfId="7" applyNumberFormat="1" applyFont="1" applyBorder="1" applyAlignment="1">
      <alignment horizontal="right" vertical="center" wrapText="1" indent="1"/>
    </xf>
    <xf numFmtId="173" fontId="11" fillId="0" borderId="26" xfId="7" applyNumberFormat="1" applyFont="1" applyBorder="1" applyAlignment="1" applyProtection="1">
      <alignment horizontal="right" vertical="center" wrapText="1" indent="1"/>
      <protection locked="0"/>
    </xf>
    <xf numFmtId="173" fontId="9" fillId="0" borderId="6" xfId="7" applyNumberFormat="1" applyFont="1" applyBorder="1" applyAlignment="1" applyProtection="1">
      <alignment horizontal="right" vertical="center" wrapText="1" indent="1"/>
      <protection locked="0"/>
    </xf>
    <xf numFmtId="173" fontId="9" fillId="0" borderId="26" xfId="7" applyNumberFormat="1" applyFont="1" applyBorder="1" applyAlignment="1" applyProtection="1">
      <alignment horizontal="right" vertical="center" wrapText="1" indent="1"/>
      <protection locked="0"/>
    </xf>
    <xf numFmtId="173" fontId="9" fillId="0" borderId="9" xfId="7" applyNumberFormat="1" applyFont="1" applyBorder="1" applyAlignment="1" applyProtection="1">
      <alignment horizontal="right" vertical="center" wrapText="1" indent="1"/>
      <protection locked="0"/>
    </xf>
    <xf numFmtId="173" fontId="9" fillId="0" borderId="10" xfId="7" applyNumberFormat="1" applyFont="1" applyBorder="1" applyAlignment="1" applyProtection="1">
      <alignment horizontal="right" vertical="center" wrapText="1" indent="1"/>
      <protection locked="0"/>
    </xf>
    <xf numFmtId="173" fontId="7" fillId="0" borderId="3" xfId="7" applyNumberFormat="1" applyFont="1" applyBorder="1" applyAlignment="1" applyProtection="1">
      <alignment horizontal="right" vertical="center" wrapText="1" indent="1"/>
      <protection locked="0"/>
    </xf>
    <xf numFmtId="173" fontId="4" fillId="0" borderId="0" xfId="7" applyNumberFormat="1" applyFont="1" applyAlignment="1">
      <alignment horizontal="right" vertical="center" wrapText="1" indent="1"/>
    </xf>
    <xf numFmtId="173" fontId="7" fillId="0" borderId="23" xfId="7" applyNumberFormat="1" applyFont="1" applyBorder="1" applyAlignment="1">
      <alignment horizontal="right" vertical="center" wrapText="1" indent="1"/>
    </xf>
    <xf numFmtId="173" fontId="11" fillId="0" borderId="30" xfId="7" applyNumberFormat="1" applyFont="1" applyBorder="1" applyAlignment="1" applyProtection="1">
      <alignment horizontal="right" vertical="center" wrapText="1" indent="1"/>
      <protection locked="0"/>
    </xf>
    <xf numFmtId="173" fontId="11" fillId="0" borderId="17" xfId="7" applyNumberFormat="1" applyFont="1" applyBorder="1" applyAlignment="1" applyProtection="1">
      <alignment horizontal="right" vertical="center" wrapText="1" indent="1"/>
      <protection locked="0"/>
    </xf>
    <xf numFmtId="173" fontId="11" fillId="0" borderId="56" xfId="7" applyNumberFormat="1" applyFont="1" applyBorder="1" applyAlignment="1" applyProtection="1">
      <alignment horizontal="right" vertical="center" wrapText="1" indent="1"/>
      <protection locked="0"/>
    </xf>
    <xf numFmtId="173" fontId="12" fillId="0" borderId="3" xfId="5" applyNumberFormat="1" applyFont="1" applyBorder="1" applyAlignment="1">
      <alignment horizontal="right" vertical="center" wrapText="1" indent="1"/>
    </xf>
    <xf numFmtId="173" fontId="11" fillId="0" borderId="32" xfId="7" applyNumberFormat="1" applyFont="1" applyBorder="1" applyAlignment="1" applyProtection="1">
      <alignment horizontal="right" vertical="center" wrapText="1" indent="1"/>
      <protection locked="0"/>
    </xf>
    <xf numFmtId="173" fontId="8" fillId="0" borderId="13" xfId="7" applyNumberFormat="1" applyFont="1" applyBorder="1" applyAlignment="1" applyProtection="1">
      <alignment horizontal="right" vertical="center" wrapText="1" indent="1"/>
      <protection locked="0"/>
    </xf>
    <xf numFmtId="173" fontId="13" fillId="0" borderId="3" xfId="5" quotePrefix="1" applyNumberFormat="1" applyFont="1" applyBorder="1" applyAlignment="1">
      <alignment horizontal="right" vertical="center" wrapText="1" indent="1"/>
    </xf>
    <xf numFmtId="173" fontId="10" fillId="0" borderId="0" xfId="7" applyNumberFormat="1" applyAlignment="1">
      <alignment horizontal="right" vertical="center" indent="1"/>
    </xf>
    <xf numFmtId="173" fontId="17" fillId="0" borderId="0" xfId="7" applyNumberFormat="1" applyFont="1" applyAlignment="1">
      <alignment horizontal="center"/>
    </xf>
    <xf numFmtId="173" fontId="5" fillId="0" borderId="0" xfId="5" applyNumberFormat="1" applyFont="1" applyBorder="1" applyAlignment="1">
      <alignment horizontal="right" vertical="center"/>
    </xf>
    <xf numFmtId="0" fontId="7" fillId="0" borderId="0" xfId="7" applyFont="1" applyBorder="1" applyAlignment="1">
      <alignment horizontal="center" vertical="center" wrapText="1"/>
    </xf>
    <xf numFmtId="173" fontId="7" fillId="0" borderId="0" xfId="7" applyNumberFormat="1" applyFont="1" applyBorder="1" applyAlignment="1">
      <alignment horizontal="right" vertical="center" wrapText="1" indent="1"/>
    </xf>
    <xf numFmtId="173" fontId="11" fillId="0" borderId="0" xfId="7" applyNumberFormat="1" applyFont="1" applyBorder="1" applyAlignment="1" applyProtection="1">
      <alignment horizontal="right" vertical="center" wrapText="1" indent="1"/>
      <protection locked="0"/>
    </xf>
    <xf numFmtId="173" fontId="8" fillId="0" borderId="0" xfId="7" applyNumberFormat="1" applyFont="1" applyBorder="1" applyAlignment="1">
      <alignment horizontal="right" vertical="center" wrapText="1" indent="1"/>
    </xf>
    <xf numFmtId="173" fontId="11" fillId="0" borderId="0" xfId="7" applyNumberFormat="1" applyFont="1" applyBorder="1" applyAlignment="1">
      <alignment horizontal="right" vertical="center" wrapText="1" indent="1"/>
    </xf>
    <xf numFmtId="173" fontId="9" fillId="0" borderId="0" xfId="7" applyNumberFormat="1" applyFont="1" applyBorder="1" applyAlignment="1" applyProtection="1">
      <alignment horizontal="right" vertical="center" wrapText="1" indent="1"/>
      <protection locked="0"/>
    </xf>
    <xf numFmtId="173" fontId="7" fillId="0" borderId="0" xfId="7" applyNumberFormat="1" applyFont="1" applyBorder="1" applyAlignment="1" applyProtection="1">
      <alignment horizontal="right" vertical="center" wrapText="1" indent="1"/>
      <protection locked="0"/>
    </xf>
    <xf numFmtId="173" fontId="3" fillId="0" borderId="0" xfId="7" applyNumberFormat="1" applyFont="1" applyBorder="1" applyAlignment="1">
      <alignment horizontal="center" vertical="center" wrapText="1"/>
    </xf>
    <xf numFmtId="173" fontId="12" fillId="0" borderId="0" xfId="5" applyNumberFormat="1" applyFont="1" applyBorder="1" applyAlignment="1">
      <alignment horizontal="right" vertical="center" wrapText="1" indent="1"/>
    </xf>
    <xf numFmtId="173" fontId="8" fillId="0" borderId="0" xfId="7" applyNumberFormat="1" applyFont="1" applyBorder="1" applyAlignment="1" applyProtection="1">
      <alignment horizontal="right" vertical="center" wrapText="1" indent="1"/>
      <protection locked="0"/>
    </xf>
    <xf numFmtId="173" fontId="13" fillId="0" borderId="0" xfId="5" quotePrefix="1" applyNumberFormat="1" applyFont="1" applyBorder="1" applyAlignment="1">
      <alignment horizontal="right" vertical="center" wrapText="1" indent="1"/>
    </xf>
    <xf numFmtId="0" fontId="3" fillId="0" borderId="13" xfId="7" applyFont="1" applyBorder="1" applyAlignment="1">
      <alignment horizontal="center" vertical="center" wrapText="1"/>
    </xf>
    <xf numFmtId="165" fontId="4" fillId="0" borderId="0" xfId="5" applyNumberFormat="1" applyFont="1" applyAlignment="1">
      <alignment horizontal="center" vertical="center" wrapText="1"/>
    </xf>
    <xf numFmtId="165" fontId="7" fillId="0" borderId="33" xfId="5" applyNumberFormat="1" applyFont="1" applyBorder="1" applyAlignment="1">
      <alignment horizontal="center" vertical="center"/>
    </xf>
    <xf numFmtId="165" fontId="7" fillId="0" borderId="33" xfId="5" applyNumberFormat="1" applyFont="1" applyBorder="1" applyAlignment="1">
      <alignment horizontal="center" vertical="center" wrapText="1"/>
    </xf>
    <xf numFmtId="165" fontId="5" fillId="0" borderId="20" xfId="5" applyNumberFormat="1" applyFont="1" applyBorder="1" applyAlignment="1">
      <alignment horizontal="right" vertical="center"/>
    </xf>
    <xf numFmtId="165" fontId="2" fillId="0" borderId="17" xfId="7" applyNumberFormat="1" applyFont="1" applyBorder="1" applyAlignment="1" applyProtection="1">
      <alignment horizontal="right" vertical="center" wrapText="1" indent="1"/>
      <protection locked="0"/>
    </xf>
    <xf numFmtId="165" fontId="2" fillId="0" borderId="56" xfId="7" applyNumberFormat="1" applyFont="1" applyBorder="1" applyAlignment="1" applyProtection="1">
      <alignment horizontal="right" vertical="center" wrapText="1" indent="1"/>
      <protection locked="0"/>
    </xf>
    <xf numFmtId="165" fontId="50" fillId="0" borderId="17" xfId="7" applyNumberFormat="1" applyFont="1" applyBorder="1" applyAlignment="1" applyProtection="1">
      <alignment horizontal="right" vertical="center" wrapText="1" indent="1"/>
      <protection locked="0"/>
    </xf>
    <xf numFmtId="165" fontId="2" fillId="0" borderId="6" xfId="7" applyNumberFormat="1" applyFont="1" applyBorder="1" applyAlignment="1" applyProtection="1">
      <alignment horizontal="right" vertical="center" wrapText="1" indent="1"/>
      <protection locked="0"/>
    </xf>
    <xf numFmtId="0" fontId="29" fillId="0" borderId="0" xfId="19" applyFont="1"/>
    <xf numFmtId="0" fontId="63" fillId="0" borderId="0" xfId="0" applyFont="1"/>
    <xf numFmtId="3" fontId="29" fillId="0" borderId="0" xfId="19" applyNumberFormat="1" applyFont="1"/>
    <xf numFmtId="0" fontId="49" fillId="0" borderId="0" xfId="19" applyFont="1" applyBorder="1" applyAlignment="1">
      <alignment horizontal="left" vertical="center" wrapText="1" indent="1"/>
    </xf>
    <xf numFmtId="170" fontId="16" fillId="0" borderId="0" xfId="20" applyNumberFormat="1" applyFont="1" applyBorder="1" applyAlignment="1">
      <alignment horizontal="center" vertical="center"/>
    </xf>
    <xf numFmtId="171" fontId="66" fillId="0" borderId="0" xfId="19" applyNumberFormat="1" applyFont="1" applyBorder="1" applyAlignment="1" applyProtection="1">
      <alignment horizontal="right" vertical="center" wrapText="1"/>
      <protection locked="0"/>
    </xf>
    <xf numFmtId="0" fontId="29" fillId="0" borderId="0" xfId="19" applyFont="1" applyBorder="1" applyAlignment="1">
      <alignment vertical="center"/>
    </xf>
    <xf numFmtId="0" fontId="12" fillId="0" borderId="0" xfId="19" applyFont="1" applyBorder="1" applyAlignment="1">
      <alignment vertical="center" wrapText="1"/>
    </xf>
    <xf numFmtId="171" fontId="66" fillId="0" borderId="0" xfId="19" applyNumberFormat="1" applyFont="1" applyBorder="1" applyAlignment="1">
      <alignment horizontal="right" vertical="center" wrapText="1"/>
    </xf>
    <xf numFmtId="171" fontId="67" fillId="0" borderId="0" xfId="19" applyNumberFormat="1" applyFont="1" applyBorder="1" applyAlignment="1">
      <alignment horizontal="right" vertical="center" wrapText="1"/>
    </xf>
    <xf numFmtId="0" fontId="16" fillId="0" borderId="0" xfId="19" applyFont="1" applyBorder="1"/>
    <xf numFmtId="0" fontId="46" fillId="0" borderId="0" xfId="19" applyFont="1" applyBorder="1"/>
    <xf numFmtId="3" fontId="29" fillId="0" borderId="0" xfId="19" applyNumberFormat="1" applyFont="1" applyBorder="1"/>
    <xf numFmtId="0" fontId="29" fillId="0" borderId="0" xfId="19" applyFont="1" applyBorder="1"/>
    <xf numFmtId="0" fontId="63" fillId="0" borderId="0" xfId="0" applyFont="1" applyFill="1"/>
    <xf numFmtId="0" fontId="47" fillId="0" borderId="0" xfId="19" applyFont="1" applyBorder="1"/>
    <xf numFmtId="0" fontId="47" fillId="0" borderId="0" xfId="19" applyFont="1" applyBorder="1" applyAlignment="1">
      <alignment horizontal="right"/>
    </xf>
    <xf numFmtId="0" fontId="64" fillId="0" borderId="5" xfId="0" applyFont="1" applyBorder="1" applyAlignment="1">
      <alignment horizontal="left" vertical="top" wrapText="1"/>
    </xf>
    <xf numFmtId="3" fontId="64" fillId="0" borderId="5" xfId="0" applyNumberFormat="1" applyFont="1" applyBorder="1" applyAlignment="1">
      <alignment horizontal="right" vertical="top" wrapText="1"/>
    </xf>
    <xf numFmtId="0" fontId="65" fillId="0" borderId="5" xfId="0" applyFont="1" applyBorder="1" applyAlignment="1">
      <alignment horizontal="left" vertical="top" wrapText="1"/>
    </xf>
    <xf numFmtId="3" fontId="65" fillId="0" borderId="5" xfId="0" applyNumberFormat="1" applyFont="1" applyBorder="1" applyAlignment="1">
      <alignment horizontal="right" vertical="top" wrapText="1"/>
    </xf>
    <xf numFmtId="0" fontId="64" fillId="0" borderId="4" xfId="0" applyFont="1" applyBorder="1" applyAlignment="1">
      <alignment horizontal="center" vertical="top" wrapText="1"/>
    </xf>
    <xf numFmtId="3" fontId="64" fillId="0" borderId="6" xfId="0" applyNumberFormat="1" applyFont="1" applyBorder="1" applyAlignment="1">
      <alignment horizontal="right" vertical="top" wrapText="1"/>
    </xf>
    <xf numFmtId="0" fontId="65" fillId="0" borderId="4" xfId="0" applyFont="1" applyBorder="1" applyAlignment="1">
      <alignment horizontal="center" vertical="top" wrapText="1"/>
    </xf>
    <xf numFmtId="3" fontId="65" fillId="0" borderId="6" xfId="0" applyNumberFormat="1" applyFont="1" applyBorder="1" applyAlignment="1">
      <alignment horizontal="right" vertical="top" wrapText="1"/>
    </xf>
    <xf numFmtId="0" fontId="65" fillId="0" borderId="60" xfId="0" applyFont="1" applyBorder="1" applyAlignment="1">
      <alignment horizontal="center" vertical="top" wrapText="1"/>
    </xf>
    <xf numFmtId="0" fontId="65" fillId="0" borderId="48" xfId="0" applyFont="1" applyBorder="1" applyAlignment="1">
      <alignment horizontal="left" vertical="top" wrapText="1"/>
    </xf>
    <xf numFmtId="3" fontId="65" fillId="0" borderId="48" xfId="0" applyNumberFormat="1" applyFont="1" applyBorder="1" applyAlignment="1">
      <alignment horizontal="right" vertical="top" wrapText="1"/>
    </xf>
    <xf numFmtId="3" fontId="65" fillId="0" borderId="12" xfId="0" applyNumberFormat="1" applyFont="1" applyBorder="1" applyAlignment="1">
      <alignment horizontal="right" vertical="top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top" wrapText="1"/>
    </xf>
    <xf numFmtId="0" fontId="29" fillId="0" borderId="3" xfId="0" applyFont="1" applyFill="1" applyBorder="1" applyAlignment="1">
      <alignment horizontal="center" vertical="top" wrapText="1"/>
    </xf>
    <xf numFmtId="0" fontId="64" fillId="0" borderId="8" xfId="0" applyFont="1" applyBorder="1" applyAlignment="1">
      <alignment horizontal="center" vertical="top" wrapText="1"/>
    </xf>
    <xf numFmtId="0" fontId="64" fillId="0" borderId="7" xfId="0" applyFont="1" applyBorder="1" applyAlignment="1">
      <alignment horizontal="left" vertical="top" wrapText="1"/>
    </xf>
    <xf numFmtId="3" fontId="64" fillId="0" borderId="7" xfId="0" applyNumberFormat="1" applyFont="1" applyBorder="1" applyAlignment="1">
      <alignment horizontal="right" vertical="top" wrapText="1"/>
    </xf>
    <xf numFmtId="3" fontId="64" fillId="0" borderId="9" xfId="0" applyNumberFormat="1" applyFont="1" applyBorder="1" applyAlignment="1">
      <alignment horizontal="right" vertical="top" wrapText="1"/>
    </xf>
    <xf numFmtId="0" fontId="56" fillId="0" borderId="21" xfId="5" applyFont="1" applyBorder="1" applyAlignment="1">
      <alignment horizontal="center" vertical="center" wrapText="1"/>
    </xf>
    <xf numFmtId="0" fontId="55" fillId="0" borderId="22" xfId="5" applyFont="1" applyBorder="1" applyAlignment="1">
      <alignment horizontal="center" vertical="center" wrapText="1"/>
    </xf>
    <xf numFmtId="0" fontId="55" fillId="0" borderId="23" xfId="5" applyFont="1" applyBorder="1" applyAlignment="1">
      <alignment horizontal="center" vertical="center" wrapText="1"/>
    </xf>
    <xf numFmtId="0" fontId="55" fillId="4" borderId="11" xfId="5" applyFont="1" applyFill="1" applyBorder="1" applyAlignment="1">
      <alignment horizontal="center" vertical="top" wrapText="1"/>
    </xf>
    <xf numFmtId="166" fontId="26" fillId="0" borderId="11" xfId="16" applyNumberFormat="1" applyFont="1" applyBorder="1" applyAlignment="1" applyProtection="1">
      <alignment horizontal="center" vertical="center" wrapText="1"/>
    </xf>
    <xf numFmtId="166" fontId="26" fillId="0" borderId="49" xfId="16" applyNumberFormat="1" applyFont="1" applyBorder="1" applyAlignment="1" applyProtection="1">
      <alignment horizontal="center" vertical="top" wrapText="1"/>
    </xf>
    <xf numFmtId="0" fontId="55" fillId="0" borderId="28" xfId="5" applyFont="1" applyBorder="1" applyAlignment="1">
      <alignment horizontal="center" vertical="top" wrapText="1"/>
    </xf>
    <xf numFmtId="0" fontId="57" fillId="0" borderId="29" xfId="0" applyFont="1" applyBorder="1" applyAlignment="1">
      <alignment vertical="top" wrapText="1"/>
    </xf>
    <xf numFmtId="10" fontId="57" fillId="0" borderId="29" xfId="0" applyNumberFormat="1" applyFont="1" applyBorder="1" applyAlignment="1">
      <alignment vertical="top" wrapText="1"/>
    </xf>
    <xf numFmtId="3" fontId="57" fillId="0" borderId="29" xfId="0" applyNumberFormat="1" applyFont="1" applyBorder="1" applyAlignment="1">
      <alignment vertical="top" wrapText="1"/>
    </xf>
    <xf numFmtId="166" fontId="26" fillId="0" borderId="29" xfId="16" applyNumberFormat="1" applyFont="1" applyBorder="1" applyAlignment="1" applyProtection="1">
      <alignment horizontal="center" vertical="center" wrapText="1"/>
      <protection locked="0"/>
    </xf>
    <xf numFmtId="166" fontId="26" fillId="0" borderId="30" xfId="16" applyNumberFormat="1" applyFont="1" applyBorder="1" applyAlignment="1" applyProtection="1">
      <alignment horizontal="center" vertical="top" wrapText="1"/>
      <protection locked="0"/>
    </xf>
    <xf numFmtId="0" fontId="55" fillId="0" borderId="60" xfId="5" applyFont="1" applyBorder="1" applyAlignment="1">
      <alignment horizontal="center" vertical="top" wrapText="1"/>
    </xf>
    <xf numFmtId="0" fontId="26" fillId="0" borderId="48" xfId="5" applyFont="1" applyBorder="1" applyAlignment="1" applyProtection="1">
      <alignment horizontal="left" vertical="top" wrapText="1"/>
      <protection locked="0"/>
    </xf>
    <xf numFmtId="9" fontId="26" fillId="0" borderId="48" xfId="22" applyFont="1" applyBorder="1" applyAlignment="1" applyProtection="1">
      <alignment horizontal="center" vertical="center" wrapText="1"/>
      <protection locked="0"/>
    </xf>
    <xf numFmtId="166" fontId="26" fillId="0" borderId="48" xfId="16" applyNumberFormat="1" applyFont="1" applyBorder="1" applyAlignment="1" applyProtection="1">
      <alignment horizontal="center" vertical="center" wrapText="1"/>
      <protection locked="0"/>
    </xf>
    <xf numFmtId="166" fontId="26" fillId="0" borderId="12" xfId="16" applyNumberFormat="1" applyFont="1" applyBorder="1" applyAlignment="1" applyProtection="1">
      <alignment horizontal="center" vertical="top" wrapText="1"/>
      <protection locked="0"/>
    </xf>
    <xf numFmtId="0" fontId="1" fillId="0" borderId="0" xfId="5" applyBorder="1"/>
    <xf numFmtId="168" fontId="1" fillId="0" borderId="0" xfId="21" applyNumberFormat="1" applyFont="1" applyFill="1" applyBorder="1"/>
    <xf numFmtId="165" fontId="35" fillId="2" borderId="0" xfId="13" applyNumberFormat="1" applyBorder="1" applyAlignment="1">
      <alignment vertical="center" wrapText="1"/>
    </xf>
    <xf numFmtId="165" fontId="58" fillId="0" borderId="0" xfId="5" applyNumberFormat="1" applyFont="1" applyBorder="1" applyAlignment="1">
      <alignment vertical="center" wrapText="1"/>
    </xf>
    <xf numFmtId="165" fontId="5" fillId="0" borderId="0" xfId="5" applyNumberFormat="1" applyFont="1" applyBorder="1" applyAlignment="1">
      <alignment vertical="center"/>
    </xf>
    <xf numFmtId="165" fontId="5" fillId="0" borderId="0" xfId="5" applyNumberFormat="1" applyFont="1" applyBorder="1" applyAlignment="1">
      <alignment horizontal="right" vertical="center"/>
    </xf>
    <xf numFmtId="165" fontId="7" fillId="0" borderId="0" xfId="5" applyNumberFormat="1" applyFont="1" applyBorder="1" applyAlignment="1">
      <alignment horizontal="center" vertical="center" wrapText="1"/>
    </xf>
    <xf numFmtId="165" fontId="7" fillId="0" borderId="0" xfId="5" applyNumberFormat="1" applyFont="1" applyBorder="1" applyAlignment="1">
      <alignment horizontal="center" vertical="center"/>
    </xf>
    <xf numFmtId="49" fontId="9" fillId="0" borderId="0" xfId="5" applyNumberFormat="1" applyFont="1" applyBorder="1" applyAlignment="1">
      <alignment horizontal="left" vertical="center"/>
    </xf>
    <xf numFmtId="3" fontId="59" fillId="0" borderId="0" xfId="5" applyNumberFormat="1" applyFont="1" applyBorder="1" applyAlignment="1" applyProtection="1">
      <alignment horizontal="right" vertical="center"/>
      <protection locked="0"/>
    </xf>
    <xf numFmtId="3" fontId="59" fillId="0" borderId="0" xfId="5" applyNumberFormat="1" applyFont="1" applyBorder="1" applyAlignment="1" applyProtection="1">
      <alignment horizontal="right" vertical="center" wrapText="1"/>
      <protection locked="0"/>
    </xf>
    <xf numFmtId="165" fontId="60" fillId="0" borderId="0" xfId="5" applyNumberFormat="1" applyFont="1" applyBorder="1" applyAlignment="1">
      <alignment horizontal="right" vertical="center" wrapText="1"/>
    </xf>
    <xf numFmtId="4" fontId="60" fillId="0" borderId="0" xfId="5" applyNumberFormat="1" applyFont="1" applyBorder="1" applyAlignment="1">
      <alignment horizontal="right" vertical="center" wrapText="1"/>
    </xf>
    <xf numFmtId="49" fontId="20" fillId="0" borderId="0" xfId="5" quotePrefix="1" applyNumberFormat="1" applyFont="1" applyBorder="1" applyAlignment="1">
      <alignment horizontal="left" vertical="center" indent="1"/>
    </xf>
    <xf numFmtId="3" fontId="61" fillId="0" borderId="0" xfId="5" applyNumberFormat="1" applyFont="1" applyBorder="1" applyAlignment="1" applyProtection="1">
      <alignment horizontal="right" vertical="center"/>
      <protection locked="0"/>
    </xf>
    <xf numFmtId="3" fontId="61" fillId="0" borderId="0" xfId="5" applyNumberFormat="1" applyFont="1" applyBorder="1" applyAlignment="1" applyProtection="1">
      <alignment horizontal="right" vertical="center" wrapText="1"/>
      <protection locked="0"/>
    </xf>
    <xf numFmtId="49" fontId="9" fillId="0" borderId="0" xfId="5" applyNumberFormat="1" applyFont="1" applyBorder="1" applyAlignment="1" applyProtection="1">
      <alignment horizontal="left" vertical="center"/>
      <protection locked="0"/>
    </xf>
    <xf numFmtId="49" fontId="8" fillId="0" borderId="0" xfId="5" applyNumberFormat="1" applyFont="1" applyBorder="1" applyAlignment="1" applyProtection="1">
      <alignment horizontal="left" vertical="center" indent="1"/>
      <protection locked="0"/>
    </xf>
    <xf numFmtId="165" fontId="60" fillId="0" borderId="0" xfId="5" applyNumberFormat="1" applyFont="1" applyBorder="1" applyAlignment="1">
      <alignment vertical="center"/>
    </xf>
    <xf numFmtId="4" fontId="59" fillId="0" borderId="0" xfId="5" applyNumberFormat="1" applyFont="1" applyBorder="1" applyAlignment="1" applyProtection="1">
      <alignment vertical="center" wrapText="1"/>
      <protection locked="0"/>
    </xf>
    <xf numFmtId="49" fontId="8" fillId="0" borderId="0" xfId="5" applyNumberFormat="1" applyFont="1" applyBorder="1" applyAlignment="1" applyProtection="1">
      <alignment vertical="center"/>
      <protection locked="0"/>
    </xf>
    <xf numFmtId="49" fontId="8" fillId="0" borderId="0" xfId="5" applyNumberFormat="1" applyFont="1" applyBorder="1" applyAlignment="1" applyProtection="1">
      <alignment horizontal="right" vertical="center"/>
      <protection locked="0"/>
    </xf>
    <xf numFmtId="3" fontId="11" fillId="0" borderId="0" xfId="5" applyNumberFormat="1" applyFont="1" applyBorder="1" applyAlignment="1" applyProtection="1">
      <alignment horizontal="right" vertical="center" wrapText="1"/>
      <protection locked="0"/>
    </xf>
    <xf numFmtId="3" fontId="1" fillId="0" borderId="0" xfId="5" applyNumberFormat="1" applyBorder="1"/>
    <xf numFmtId="172" fontId="7" fillId="0" borderId="0" xfId="5" applyNumberFormat="1" applyFont="1" applyBorder="1" applyAlignment="1">
      <alignment horizontal="left" vertical="center" wrapText="1" indent="1"/>
    </xf>
    <xf numFmtId="172" fontId="48" fillId="0" borderId="0" xfId="5" applyNumberFormat="1" applyFont="1" applyBorder="1" applyAlignment="1">
      <alignment horizontal="left" vertical="center" wrapText="1"/>
    </xf>
    <xf numFmtId="165" fontId="1" fillId="0" borderId="0" xfId="5" applyNumberFormat="1" applyBorder="1" applyAlignment="1">
      <alignment vertical="center" wrapText="1"/>
    </xf>
    <xf numFmtId="165" fontId="8" fillId="0" borderId="0" xfId="5" applyNumberFormat="1" applyFont="1" applyBorder="1" applyAlignment="1">
      <alignment horizontal="center" vertical="center" wrapText="1"/>
    </xf>
    <xf numFmtId="165" fontId="62" fillId="2" borderId="0" xfId="13" applyNumberFormat="1" applyFont="1" applyBorder="1" applyAlignment="1">
      <alignment vertical="center" wrapText="1"/>
    </xf>
    <xf numFmtId="165" fontId="3" fillId="0" borderId="0" xfId="5" applyNumberFormat="1" applyFont="1" applyBorder="1" applyAlignment="1">
      <alignment vertical="center" wrapText="1"/>
    </xf>
    <xf numFmtId="165" fontId="17" fillId="0" borderId="0" xfId="5" applyNumberFormat="1" applyFont="1" applyBorder="1" applyAlignment="1">
      <alignment vertical="center" wrapText="1"/>
    </xf>
    <xf numFmtId="165" fontId="1" fillId="0" borderId="0" xfId="5" applyNumberFormat="1" applyBorder="1" applyAlignment="1" applyProtection="1">
      <alignment vertical="center" wrapText="1"/>
      <protection locked="0"/>
    </xf>
    <xf numFmtId="165" fontId="3" fillId="0" borderId="0" xfId="5" applyNumberFormat="1" applyFont="1" applyBorder="1" applyAlignment="1">
      <alignment vertical="center"/>
    </xf>
    <xf numFmtId="165" fontId="18" fillId="0" borderId="0" xfId="5" applyNumberFormat="1" applyFont="1" applyBorder="1" applyAlignment="1">
      <alignment vertical="center" wrapText="1"/>
    </xf>
    <xf numFmtId="165" fontId="7" fillId="0" borderId="0" xfId="5" applyNumberFormat="1" applyFont="1" applyBorder="1" applyAlignment="1">
      <alignment vertical="center"/>
    </xf>
    <xf numFmtId="165" fontId="7" fillId="0" borderId="0" xfId="5" applyNumberFormat="1" applyFont="1" applyBorder="1" applyAlignment="1">
      <alignment vertical="center" wrapText="1"/>
    </xf>
    <xf numFmtId="172" fontId="48" fillId="0" borderId="0" xfId="5" applyNumberFormat="1" applyFont="1" applyBorder="1" applyAlignment="1">
      <alignment vertical="center" wrapText="1"/>
    </xf>
    <xf numFmtId="172" fontId="4" fillId="0" borderId="0" xfId="5" applyNumberFormat="1" applyFont="1" applyBorder="1" applyAlignment="1">
      <alignment vertical="center" wrapText="1"/>
    </xf>
    <xf numFmtId="165" fontId="19" fillId="0" borderId="0" xfId="5" applyNumberFormat="1" applyFont="1" applyBorder="1" applyAlignment="1">
      <alignment vertical="center" wrapText="1"/>
    </xf>
    <xf numFmtId="165" fontId="58" fillId="0" borderId="0" xfId="5" applyNumberFormat="1" applyFont="1" applyAlignment="1" applyProtection="1">
      <alignment vertical="center" wrapText="1"/>
      <protection locked="0"/>
    </xf>
    <xf numFmtId="49" fontId="45" fillId="0" borderId="73" xfId="5" applyNumberFormat="1" applyFont="1" applyBorder="1" applyAlignment="1">
      <alignment horizontal="left" vertical="center"/>
    </xf>
    <xf numFmtId="165" fontId="45" fillId="0" borderId="57" xfId="5" applyNumberFormat="1" applyFont="1" applyBorder="1" applyAlignment="1">
      <alignment horizontal="right" vertical="center" indent="2"/>
    </xf>
    <xf numFmtId="165" fontId="45" fillId="0" borderId="57" xfId="5" applyNumberFormat="1" applyFont="1" applyBorder="1" applyAlignment="1" applyProtection="1">
      <alignment horizontal="right" vertical="center" wrapText="1" indent="2"/>
      <protection locked="0"/>
    </xf>
    <xf numFmtId="165" fontId="45" fillId="0" borderId="59" xfId="5" applyNumberFormat="1" applyFont="1" applyBorder="1" applyAlignment="1" applyProtection="1">
      <alignment horizontal="right" vertical="center" wrapText="1" indent="2"/>
      <protection locked="0"/>
    </xf>
    <xf numFmtId="49" fontId="71" fillId="0" borderId="71" xfId="5" quotePrefix="1" applyNumberFormat="1" applyFont="1" applyBorder="1" applyAlignment="1">
      <alignment horizontal="left" vertical="center"/>
    </xf>
    <xf numFmtId="165" fontId="71" fillId="0" borderId="35" xfId="5" applyNumberFormat="1" applyFont="1" applyBorder="1" applyAlignment="1">
      <alignment horizontal="right" vertical="center" indent="2"/>
    </xf>
    <xf numFmtId="165" fontId="71" fillId="0" borderId="35" xfId="5" applyNumberFormat="1" applyFont="1" applyBorder="1" applyAlignment="1" applyProtection="1">
      <alignment horizontal="right" vertical="center" wrapText="1" indent="2"/>
      <protection locked="0"/>
    </xf>
    <xf numFmtId="49" fontId="45" fillId="0" borderId="71" xfId="5" applyNumberFormat="1" applyFont="1" applyBorder="1" applyAlignment="1">
      <alignment horizontal="left" vertical="center"/>
    </xf>
    <xf numFmtId="165" fontId="45" fillId="0" borderId="35" xfId="5" applyNumberFormat="1" applyFont="1" applyBorder="1" applyAlignment="1">
      <alignment horizontal="right" vertical="center" indent="2"/>
    </xf>
    <xf numFmtId="165" fontId="45" fillId="0" borderId="35" xfId="5" applyNumberFormat="1" applyFont="1" applyBorder="1" applyAlignment="1" applyProtection="1">
      <alignment horizontal="right" vertical="center" wrapText="1" indent="2"/>
      <protection locked="0"/>
    </xf>
    <xf numFmtId="49" fontId="18" fillId="0" borderId="15" xfId="5" applyNumberFormat="1" applyFont="1" applyBorder="1" applyAlignment="1" applyProtection="1">
      <alignment horizontal="left" vertical="center"/>
      <protection locked="0"/>
    </xf>
    <xf numFmtId="165" fontId="18" fillId="0" borderId="33" xfId="5" applyNumberFormat="1" applyFont="1" applyBorder="1" applyAlignment="1">
      <alignment horizontal="right" vertical="center" indent="2"/>
    </xf>
    <xf numFmtId="165" fontId="18" fillId="0" borderId="33" xfId="5" applyNumberFormat="1" applyFont="1" applyBorder="1" applyAlignment="1">
      <alignment horizontal="right" vertical="center" wrapText="1" indent="2"/>
    </xf>
    <xf numFmtId="49" fontId="45" fillId="0" borderId="8" xfId="5" applyNumberFormat="1" applyFont="1" applyBorder="1" applyAlignment="1">
      <alignment horizontal="left" vertical="center"/>
    </xf>
    <xf numFmtId="49" fontId="45" fillId="0" borderId="4" xfId="5" applyNumberFormat="1" applyFont="1" applyBorder="1" applyAlignment="1">
      <alignment horizontal="left" vertical="center"/>
    </xf>
    <xf numFmtId="49" fontId="45" fillId="0" borderId="24" xfId="5" applyNumberFormat="1" applyFont="1" applyBorder="1" applyAlignment="1" applyProtection="1">
      <alignment horizontal="left" vertical="center"/>
      <protection locked="0"/>
    </xf>
    <xf numFmtId="165" fontId="45" fillId="0" borderId="65" xfId="5" applyNumberFormat="1" applyFont="1" applyBorder="1" applyAlignment="1">
      <alignment horizontal="right" vertical="center" indent="2"/>
    </xf>
    <xf numFmtId="165" fontId="45" fillId="0" borderId="65" xfId="5" applyNumberFormat="1" applyFont="1" applyBorder="1" applyAlignment="1" applyProtection="1">
      <alignment horizontal="right" vertical="center" wrapText="1" indent="2"/>
      <protection locked="0"/>
    </xf>
    <xf numFmtId="165" fontId="45" fillId="0" borderId="45" xfId="5" applyNumberFormat="1" applyFont="1" applyBorder="1" applyAlignment="1" applyProtection="1">
      <alignment horizontal="right" vertical="center" wrapText="1" indent="2"/>
      <protection locked="0"/>
    </xf>
    <xf numFmtId="172" fontId="18" fillId="0" borderId="33" xfId="5" applyNumberFormat="1" applyFont="1" applyBorder="1" applyAlignment="1">
      <alignment horizontal="left" vertical="center" wrapText="1"/>
    </xf>
    <xf numFmtId="0" fontId="10" fillId="0" borderId="0" xfId="5" applyFont="1" applyAlignment="1">
      <alignment vertical="center" wrapText="1"/>
    </xf>
    <xf numFmtId="0" fontId="4" fillId="0" borderId="28" xfId="5" applyFont="1" applyBorder="1" applyAlignment="1">
      <alignment horizontal="center" vertical="center" wrapText="1"/>
    </xf>
    <xf numFmtId="0" fontId="4" fillId="0" borderId="30" xfId="5" applyFont="1" applyBorder="1" applyAlignment="1">
      <alignment horizontal="center" vertical="center" wrapText="1"/>
    </xf>
    <xf numFmtId="0" fontId="4" fillId="0" borderId="0" xfId="5" applyFont="1" applyAlignment="1">
      <alignment horizontal="center" vertical="center" wrapText="1"/>
    </xf>
    <xf numFmtId="0" fontId="4" fillId="0" borderId="72" xfId="5" applyFont="1" applyBorder="1" applyAlignment="1">
      <alignment horizontal="center" vertical="center" wrapText="1"/>
    </xf>
    <xf numFmtId="0" fontId="4" fillId="0" borderId="68" xfId="5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17" fillId="0" borderId="2" xfId="5" applyFont="1" applyBorder="1" applyAlignment="1">
      <alignment horizontal="left" vertical="center" wrapText="1" indent="1"/>
    </xf>
    <xf numFmtId="165" fontId="17" fillId="0" borderId="49" xfId="5" applyNumberFormat="1" applyFont="1" applyBorder="1" applyAlignment="1">
      <alignment horizontal="right" vertical="center" wrapText="1" indent="1"/>
    </xf>
    <xf numFmtId="165" fontId="17" fillId="0" borderId="3" xfId="5" applyNumberFormat="1" applyFont="1" applyBorder="1" applyAlignment="1">
      <alignment horizontal="right" vertical="center" wrapText="1" indent="1"/>
    </xf>
    <xf numFmtId="0" fontId="28" fillId="0" borderId="0" xfId="5" applyFont="1" applyAlignment="1">
      <alignment vertical="center" wrapText="1"/>
    </xf>
    <xf numFmtId="49" fontId="10" fillId="0" borderId="4" xfId="5" applyNumberFormat="1" applyFont="1" applyBorder="1" applyAlignment="1">
      <alignment horizontal="center" vertical="center" wrapText="1"/>
    </xf>
    <xf numFmtId="0" fontId="29" fillId="0" borderId="7" xfId="5" applyFont="1" applyBorder="1" applyAlignment="1">
      <alignment horizontal="left" wrapText="1" indent="1"/>
    </xf>
    <xf numFmtId="165" fontId="2" fillId="0" borderId="9" xfId="7" applyNumberFormat="1" applyFont="1" applyBorder="1" applyAlignment="1" applyProtection="1">
      <alignment horizontal="right" vertical="center" wrapText="1" indent="1"/>
      <protection locked="0"/>
    </xf>
    <xf numFmtId="0" fontId="2" fillId="0" borderId="0" xfId="7" applyFont="1"/>
    <xf numFmtId="0" fontId="29" fillId="0" borderId="5" xfId="5" applyFont="1" applyBorder="1" applyAlignment="1">
      <alignment horizontal="left" wrapText="1" indent="1"/>
    </xf>
    <xf numFmtId="165" fontId="10" fillId="0" borderId="6" xfId="7" applyNumberFormat="1" applyFont="1" applyBorder="1" applyAlignment="1" applyProtection="1">
      <alignment horizontal="right" vertical="center" wrapText="1" indent="1"/>
      <protection locked="0"/>
    </xf>
    <xf numFmtId="0" fontId="29" fillId="0" borderId="25" xfId="5" applyFont="1" applyBorder="1" applyAlignment="1">
      <alignment horizontal="left" wrapText="1" indent="1"/>
    </xf>
    <xf numFmtId="165" fontId="10" fillId="0" borderId="26" xfId="7" applyNumberFormat="1" applyFont="1" applyBorder="1" applyAlignment="1" applyProtection="1">
      <alignment horizontal="right" vertical="center" wrapText="1" indent="1"/>
      <protection locked="0"/>
    </xf>
    <xf numFmtId="165" fontId="2" fillId="0" borderId="6" xfId="5" applyNumberFormat="1" applyFont="1" applyBorder="1" applyAlignment="1" applyProtection="1">
      <alignment horizontal="right" vertical="center" wrapText="1" indent="1"/>
      <protection locked="0"/>
    </xf>
    <xf numFmtId="0" fontId="2" fillId="0" borderId="0" xfId="5" applyFont="1" applyAlignment="1">
      <alignment vertical="center" wrapText="1"/>
    </xf>
    <xf numFmtId="0" fontId="2" fillId="0" borderId="5" xfId="7" applyFont="1" applyBorder="1" applyAlignment="1">
      <alignment horizontal="left" vertical="center" wrapText="1" indent="1"/>
    </xf>
    <xf numFmtId="0" fontId="17" fillId="0" borderId="1" xfId="5" applyFont="1" applyBorder="1" applyAlignment="1">
      <alignment horizontal="center" vertical="center" wrapText="1"/>
    </xf>
    <xf numFmtId="0" fontId="17" fillId="0" borderId="2" xfId="7" applyFont="1" applyBorder="1" applyAlignment="1">
      <alignment horizontal="left" vertical="center" wrapText="1" indent="1"/>
    </xf>
    <xf numFmtId="165" fontId="17" fillId="0" borderId="3" xfId="5" applyNumberFormat="1" applyFont="1" applyBorder="1" applyAlignment="1" applyProtection="1">
      <alignment horizontal="right" vertical="center" wrapText="1" indent="1"/>
      <protection locked="0"/>
    </xf>
    <xf numFmtId="49" fontId="10" fillId="0" borderId="8" xfId="5" applyNumberFormat="1" applyFont="1" applyBorder="1" applyAlignment="1">
      <alignment horizontal="center" vertical="center" wrapText="1"/>
    </xf>
    <xf numFmtId="165" fontId="10" fillId="0" borderId="9" xfId="5" applyNumberFormat="1" applyFont="1" applyBorder="1" applyAlignment="1" applyProtection="1">
      <alignment horizontal="right" vertical="center" wrapText="1" indent="1"/>
      <protection locked="0"/>
    </xf>
    <xf numFmtId="0" fontId="10" fillId="0" borderId="5" xfId="7" applyFont="1" applyBorder="1" applyAlignment="1">
      <alignment horizontal="left" vertical="center" wrapText="1" indent="1"/>
    </xf>
    <xf numFmtId="165" fontId="10" fillId="0" borderId="10" xfId="5" applyNumberFormat="1" applyFont="1" applyBorder="1" applyAlignment="1" applyProtection="1">
      <alignment horizontal="right" vertical="center" wrapText="1" indent="1"/>
      <protection locked="0"/>
    </xf>
    <xf numFmtId="0" fontId="10" fillId="0" borderId="7" xfId="7" applyFont="1" applyBorder="1" applyAlignment="1">
      <alignment horizontal="left" vertical="center" wrapText="1" indent="1"/>
    </xf>
    <xf numFmtId="0" fontId="10" fillId="0" borderId="11" xfId="7" applyFont="1" applyBorder="1" applyAlignment="1">
      <alignment horizontal="left" vertical="center" wrapText="1" indent="1"/>
    </xf>
    <xf numFmtId="165" fontId="10" fillId="0" borderId="12" xfId="5" applyNumberFormat="1" applyFont="1" applyBorder="1" applyAlignment="1" applyProtection="1">
      <alignment horizontal="right" vertical="center" wrapText="1" indent="1"/>
      <protection locked="0"/>
    </xf>
    <xf numFmtId="165" fontId="2" fillId="0" borderId="26" xfId="7" applyNumberFormat="1" applyFont="1" applyBorder="1" applyAlignment="1" applyProtection="1">
      <alignment horizontal="right" vertical="center" wrapText="1" indent="1"/>
      <protection locked="0"/>
    </xf>
    <xf numFmtId="165" fontId="17" fillId="0" borderId="13" xfId="5" applyNumberFormat="1" applyFont="1" applyBorder="1" applyAlignment="1" applyProtection="1">
      <alignment horizontal="right" vertical="center" wrapText="1" indent="1"/>
      <protection locked="0"/>
    </xf>
    <xf numFmtId="165" fontId="17" fillId="0" borderId="13" xfId="5" applyNumberFormat="1" applyFont="1" applyBorder="1" applyAlignment="1">
      <alignment horizontal="right" vertical="center" wrapText="1" indent="1"/>
    </xf>
    <xf numFmtId="0" fontId="23" fillId="0" borderId="1" xfId="5" applyFont="1" applyBorder="1" applyAlignment="1">
      <alignment horizontal="center" vertical="center" wrapText="1"/>
    </xf>
    <xf numFmtId="0" fontId="55" fillId="0" borderId="14" xfId="5" applyFont="1" applyBorder="1" applyAlignment="1">
      <alignment horizontal="left" wrapText="1" indent="1"/>
    </xf>
    <xf numFmtId="165" fontId="4" fillId="0" borderId="13" xfId="5" applyNumberFormat="1" applyFont="1" applyBorder="1" applyAlignment="1">
      <alignment horizontal="right" vertical="center" wrapText="1" indent="1"/>
    </xf>
    <xf numFmtId="0" fontId="2" fillId="0" borderId="0" xfId="5" applyFont="1" applyAlignment="1">
      <alignment horizontal="center" vertical="center" wrapText="1"/>
    </xf>
    <xf numFmtId="0" fontId="4" fillId="0" borderId="0" xfId="5" applyFont="1" applyAlignment="1">
      <alignment horizontal="left" vertical="center" wrapText="1" indent="1"/>
    </xf>
    <xf numFmtId="165" fontId="4" fillId="0" borderId="0" xfId="5" applyNumberFormat="1" applyFont="1" applyAlignment="1">
      <alignment horizontal="left" vertical="center" wrapText="1" indent="1"/>
    </xf>
    <xf numFmtId="0" fontId="4" fillId="0" borderId="15" xfId="5" applyFont="1" applyBorder="1" applyAlignment="1">
      <alignment horizontal="center" vertical="center" wrapText="1"/>
    </xf>
    <xf numFmtId="0" fontId="4" fillId="0" borderId="43" xfId="5" applyFont="1" applyBorder="1" applyAlignment="1">
      <alignment horizontal="center" vertical="center" wrapText="1"/>
    </xf>
    <xf numFmtId="0" fontId="2" fillId="0" borderId="7" xfId="7" applyFont="1" applyBorder="1" applyAlignment="1">
      <alignment horizontal="left" vertical="center" wrapText="1" indent="1"/>
    </xf>
    <xf numFmtId="165" fontId="10" fillId="0" borderId="6" xfId="5" applyNumberFormat="1" applyFont="1" applyBorder="1" applyAlignment="1" applyProtection="1">
      <alignment horizontal="right" vertical="center" wrapText="1" indent="1"/>
      <protection locked="0"/>
    </xf>
    <xf numFmtId="0" fontId="2" fillId="0" borderId="25" xfId="7" applyFont="1" applyBorder="1" applyAlignment="1">
      <alignment horizontal="left" vertical="center" wrapText="1" indent="1"/>
    </xf>
    <xf numFmtId="0" fontId="29" fillId="0" borderId="25" xfId="5" applyFont="1" applyBorder="1" applyAlignment="1">
      <alignment horizontal="left" vertical="center" wrapText="1" indent="1"/>
    </xf>
    <xf numFmtId="165" fontId="10" fillId="0" borderId="26" xfId="5" applyNumberFormat="1" applyFont="1" applyBorder="1" applyAlignment="1" applyProtection="1">
      <alignment horizontal="right" vertical="center" wrapText="1" indent="1"/>
      <protection locked="0"/>
    </xf>
    <xf numFmtId="49" fontId="17" fillId="0" borderId="1" xfId="5" applyNumberFormat="1" applyFont="1" applyBorder="1" applyAlignment="1">
      <alignment horizontal="center" vertical="center" wrapText="1"/>
    </xf>
    <xf numFmtId="165" fontId="10" fillId="0" borderId="3" xfId="5" applyNumberFormat="1" applyFont="1" applyBorder="1" applyAlignment="1" applyProtection="1">
      <alignment horizontal="right" vertical="center" wrapText="1" indent="1"/>
      <protection locked="0"/>
    </xf>
    <xf numFmtId="0" fontId="4" fillId="0" borderId="2" xfId="5" applyFont="1" applyBorder="1" applyAlignment="1">
      <alignment horizontal="left" vertical="center" wrapText="1" indent="1"/>
    </xf>
    <xf numFmtId="165" fontId="4" fillId="0" borderId="3" xfId="5" applyNumberFormat="1" applyFont="1" applyBorder="1" applyAlignment="1">
      <alignment horizontal="right" vertical="center" wrapText="1" indent="1"/>
    </xf>
    <xf numFmtId="0" fontId="10" fillId="0" borderId="0" xfId="5" applyFont="1" applyAlignment="1">
      <alignment horizontal="left" vertical="center" wrapText="1"/>
    </xf>
    <xf numFmtId="0" fontId="10" fillId="0" borderId="0" xfId="5" applyFont="1" applyAlignment="1">
      <alignment horizontal="right" vertical="center" wrapText="1" indent="1"/>
    </xf>
    <xf numFmtId="0" fontId="4" fillId="0" borderId="1" xfId="5" applyFont="1" applyBorder="1" applyAlignment="1">
      <alignment horizontal="left" vertical="center"/>
    </xf>
    <xf numFmtId="0" fontId="4" fillId="0" borderId="14" xfId="5" applyFont="1" applyBorder="1" applyAlignment="1">
      <alignment vertical="center" wrapText="1"/>
    </xf>
    <xf numFmtId="4" fontId="4" fillId="0" borderId="3" xfId="5" applyNumberFormat="1" applyFont="1" applyBorder="1" applyAlignment="1" applyProtection="1">
      <alignment horizontal="right" vertical="center" wrapText="1" indent="1"/>
      <protection locked="0"/>
    </xf>
    <xf numFmtId="3" fontId="4" fillId="0" borderId="3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20" xfId="7" applyNumberFormat="1" applyFont="1" applyBorder="1" applyAlignment="1">
      <alignment horizontal="left" vertical="center"/>
    </xf>
    <xf numFmtId="165" fontId="4" fillId="0" borderId="0" xfId="7" applyNumberFormat="1" applyFont="1" applyAlignment="1">
      <alignment horizontal="center" vertical="center"/>
    </xf>
    <xf numFmtId="165" fontId="14" fillId="0" borderId="20" xfId="7" applyNumberFormat="1" applyFont="1" applyBorder="1" applyAlignment="1">
      <alignment horizontal="left"/>
    </xf>
    <xf numFmtId="0" fontId="17" fillId="0" borderId="0" xfId="7" applyFont="1" applyAlignment="1">
      <alignment horizontal="center"/>
    </xf>
    <xf numFmtId="165" fontId="18" fillId="0" borderId="57" xfId="5" applyNumberFormat="1" applyFont="1" applyBorder="1" applyAlignment="1">
      <alignment horizontal="center" vertical="center" wrapText="1"/>
    </xf>
    <xf numFmtId="165" fontId="18" fillId="0" borderId="61" xfId="5" applyNumberFormat="1" applyFont="1" applyBorder="1" applyAlignment="1">
      <alignment horizontal="center" vertical="center" wrapText="1"/>
    </xf>
    <xf numFmtId="165" fontId="18" fillId="0" borderId="59" xfId="5" applyNumberFormat="1" applyFont="1" applyBorder="1" applyAlignment="1">
      <alignment horizontal="center" vertical="center" wrapText="1"/>
    </xf>
    <xf numFmtId="165" fontId="18" fillId="0" borderId="45" xfId="5" applyNumberFormat="1" applyFont="1" applyBorder="1" applyAlignment="1">
      <alignment horizontal="center" vertical="center" wrapText="1"/>
    </xf>
    <xf numFmtId="165" fontId="4" fillId="0" borderId="0" xfId="5" applyNumberFormat="1" applyFont="1" applyAlignment="1">
      <alignment horizontal="center" vertical="center" wrapText="1"/>
    </xf>
    <xf numFmtId="0" fontId="4" fillId="0" borderId="57" xfId="5" applyFont="1" applyBorder="1" applyAlignment="1">
      <alignment horizontal="center" vertical="center" wrapText="1"/>
    </xf>
    <xf numFmtId="0" fontId="4" fillId="0" borderId="61" xfId="5" applyFont="1" applyBorder="1" applyAlignment="1">
      <alignment horizontal="center" vertical="center" wrapText="1"/>
    </xf>
    <xf numFmtId="0" fontId="4" fillId="0" borderId="15" xfId="5" applyFont="1" applyBorder="1" applyAlignment="1">
      <alignment horizontal="center" vertical="center" wrapText="1"/>
    </xf>
    <xf numFmtId="0" fontId="4" fillId="0" borderId="43" xfId="5" applyFont="1" applyBorder="1" applyAlignment="1">
      <alignment horizontal="center" vertical="center" wrapText="1"/>
    </xf>
    <xf numFmtId="0" fontId="4" fillId="0" borderId="13" xfId="5" applyFont="1" applyBorder="1" applyAlignment="1">
      <alignment horizontal="center" vertical="center" wrapText="1"/>
    </xf>
    <xf numFmtId="0" fontId="4" fillId="0" borderId="44" xfId="5" applyFont="1" applyBorder="1" applyAlignment="1">
      <alignment horizontal="center" vertical="center" wrapText="1"/>
    </xf>
    <xf numFmtId="0" fontId="4" fillId="0" borderId="50" xfId="5" applyFont="1" applyBorder="1" applyAlignment="1">
      <alignment horizontal="center" vertical="center" wrapText="1"/>
    </xf>
    <xf numFmtId="0" fontId="4" fillId="0" borderId="40" xfId="5" applyFont="1" applyBorder="1" applyAlignment="1">
      <alignment horizontal="center" vertical="center" wrapText="1"/>
    </xf>
    <xf numFmtId="0" fontId="4" fillId="0" borderId="20" xfId="5" applyFont="1" applyBorder="1" applyAlignment="1">
      <alignment horizontal="center" vertical="center" wrapText="1"/>
    </xf>
    <xf numFmtId="165" fontId="4" fillId="0" borderId="60" xfId="5" applyNumberFormat="1" applyFont="1" applyBorder="1" applyAlignment="1">
      <alignment horizontal="center" vertical="center" wrapText="1"/>
    </xf>
    <xf numFmtId="165" fontId="4" fillId="0" borderId="12" xfId="5" applyNumberFormat="1" applyFont="1" applyBorder="1" applyAlignment="1">
      <alignment horizontal="center" vertical="center" wrapText="1"/>
    </xf>
    <xf numFmtId="0" fontId="4" fillId="0" borderId="60" xfId="5" applyFont="1" applyBorder="1" applyAlignment="1">
      <alignment horizontal="center" vertical="center" wrapText="1"/>
    </xf>
    <xf numFmtId="0" fontId="4" fillId="0" borderId="12" xfId="5" applyFont="1" applyBorder="1" applyAlignment="1">
      <alignment horizontal="center" vertical="center" wrapText="1"/>
    </xf>
    <xf numFmtId="0" fontId="38" fillId="0" borderId="0" xfId="15" applyFont="1" applyAlignment="1" applyProtection="1">
      <alignment horizontal="center"/>
      <protection locked="0"/>
    </xf>
    <xf numFmtId="0" fontId="4" fillId="0" borderId="0" xfId="15" applyFont="1" applyAlignment="1">
      <alignment horizontal="center" wrapText="1"/>
    </xf>
    <xf numFmtId="0" fontId="4" fillId="0" borderId="0" xfId="15" applyFont="1" applyAlignment="1">
      <alignment horizontal="center"/>
    </xf>
    <xf numFmtId="0" fontId="4" fillId="0" borderId="15" xfId="15" applyFont="1" applyBorder="1" applyAlignment="1">
      <alignment horizontal="center" vertical="center"/>
    </xf>
    <xf numFmtId="0" fontId="4" fillId="0" borderId="13" xfId="15" applyFont="1" applyBorder="1" applyAlignment="1">
      <alignment horizontal="center" vertical="center"/>
    </xf>
    <xf numFmtId="0" fontId="4" fillId="0" borderId="43" xfId="15" applyFont="1" applyBorder="1" applyAlignment="1">
      <alignment horizontal="center" vertical="center"/>
    </xf>
    <xf numFmtId="0" fontId="29" fillId="0" borderId="0" xfId="19" applyFont="1" applyAlignment="1">
      <alignment horizontal="left"/>
    </xf>
    <xf numFmtId="0" fontId="23" fillId="0" borderId="0" xfId="19" applyFont="1" applyAlignment="1">
      <alignment horizontal="center" vertical="center" wrapText="1"/>
    </xf>
    <xf numFmtId="165" fontId="3" fillId="0" borderId="15" xfId="5" applyNumberFormat="1" applyFont="1" applyBorder="1" applyAlignment="1">
      <alignment horizontal="left" vertical="center" wrapText="1" indent="2"/>
    </xf>
    <xf numFmtId="165" fontId="3" fillId="0" borderId="13" xfId="5" applyNumberFormat="1" applyFont="1" applyBorder="1" applyAlignment="1">
      <alignment horizontal="left" vertical="center" wrapText="1" indent="2"/>
    </xf>
    <xf numFmtId="165" fontId="17" fillId="0" borderId="0" xfId="5" applyNumberFormat="1" applyFont="1" applyAlignment="1">
      <alignment horizontal="center" vertical="center" wrapText="1"/>
    </xf>
    <xf numFmtId="165" fontId="3" fillId="0" borderId="57" xfId="5" applyNumberFormat="1" applyFont="1" applyBorder="1" applyAlignment="1">
      <alignment horizontal="center" vertical="center" wrapText="1"/>
    </xf>
    <xf numFmtId="165" fontId="3" fillId="0" borderId="61" xfId="5" applyNumberFormat="1" applyFont="1" applyBorder="1" applyAlignment="1">
      <alignment horizontal="center" vertical="center" wrapText="1"/>
    </xf>
    <xf numFmtId="165" fontId="3" fillId="0" borderId="57" xfId="5" applyNumberFormat="1" applyFont="1" applyBorder="1" applyAlignment="1">
      <alignment horizontal="center" vertical="center"/>
    </xf>
    <xf numFmtId="165" fontId="3" fillId="0" borderId="61" xfId="5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42" xfId="0" applyNumberFormat="1" applyFont="1" applyBorder="1" applyAlignment="1">
      <alignment horizontal="center" vertical="center" wrapText="1"/>
    </xf>
    <xf numFmtId="165" fontId="3" fillId="0" borderId="69" xfId="0" applyNumberFormat="1" applyFont="1" applyBorder="1" applyAlignment="1">
      <alignment horizontal="center" vertical="center" wrapText="1"/>
    </xf>
    <xf numFmtId="165" fontId="3" fillId="0" borderId="62" xfId="0" applyNumberFormat="1" applyFont="1" applyBorder="1" applyAlignment="1">
      <alignment horizontal="center" vertical="center"/>
    </xf>
    <xf numFmtId="165" fontId="3" fillId="0" borderId="70" xfId="0" applyNumberFormat="1" applyFont="1" applyBorder="1" applyAlignment="1">
      <alignment horizontal="center" vertical="center"/>
    </xf>
    <xf numFmtId="165" fontId="3" fillId="0" borderId="63" xfId="0" applyNumberFormat="1" applyFont="1" applyBorder="1" applyAlignment="1">
      <alignment horizontal="center" vertical="center"/>
    </xf>
    <xf numFmtId="165" fontId="3" fillId="0" borderId="57" xfId="0" applyNumberFormat="1" applyFont="1" applyBorder="1" applyAlignment="1">
      <alignment horizontal="center" vertical="center" wrapText="1"/>
    </xf>
    <xf numFmtId="165" fontId="3" fillId="0" borderId="61" xfId="0" applyNumberFormat="1" applyFont="1" applyBorder="1" applyAlignment="1">
      <alignment horizontal="center" vertical="center" wrapText="1"/>
    </xf>
    <xf numFmtId="0" fontId="17" fillId="0" borderId="0" xfId="5" applyFont="1" applyAlignment="1">
      <alignment horizontal="center" vertical="center" wrapText="1"/>
    </xf>
    <xf numFmtId="0" fontId="17" fillId="0" borderId="0" xfId="5" applyFont="1" applyAlignment="1">
      <alignment horizontal="center" vertical="center"/>
    </xf>
    <xf numFmtId="0" fontId="52" fillId="0" borderId="20" xfId="5" applyFont="1" applyBorder="1" applyAlignment="1">
      <alignment horizontal="right"/>
    </xf>
    <xf numFmtId="0" fontId="3" fillId="0" borderId="44" xfId="5" applyFont="1" applyBorder="1" applyAlignment="1">
      <alignment horizontal="center" vertical="center" wrapText="1"/>
    </xf>
    <xf numFmtId="0" fontId="3" fillId="0" borderId="50" xfId="5" applyFont="1" applyBorder="1" applyAlignment="1">
      <alignment horizontal="center" vertical="center" wrapText="1"/>
    </xf>
    <xf numFmtId="0" fontId="3" fillId="0" borderId="22" xfId="5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3" fillId="0" borderId="40" xfId="5" applyFont="1" applyBorder="1" applyAlignment="1">
      <alignment horizontal="center" vertical="center" wrapText="1"/>
    </xf>
    <xf numFmtId="0" fontId="3" fillId="0" borderId="20" xfId="5" applyFont="1" applyBorder="1" applyAlignment="1">
      <alignment horizontal="center" vertical="center" wrapText="1"/>
    </xf>
    <xf numFmtId="0" fontId="18" fillId="0" borderId="16" xfId="5" applyFont="1" applyBorder="1" applyAlignment="1">
      <alignment horizontal="center"/>
    </xf>
    <xf numFmtId="0" fontId="18" fillId="0" borderId="43" xfId="5" applyFont="1" applyBorder="1" applyAlignment="1">
      <alignment horizontal="center"/>
    </xf>
    <xf numFmtId="0" fontId="3" fillId="0" borderId="23" xfId="5" applyFont="1" applyBorder="1" applyAlignment="1">
      <alignment horizontal="center" vertical="center" wrapText="1"/>
    </xf>
    <xf numFmtId="0" fontId="3" fillId="0" borderId="49" xfId="5" applyFont="1" applyBorder="1" applyAlignment="1">
      <alignment horizontal="center" vertical="center" wrapText="1"/>
    </xf>
    <xf numFmtId="0" fontId="3" fillId="0" borderId="44" xfId="5" applyFont="1" applyBorder="1" applyAlignment="1">
      <alignment horizontal="left" vertical="center" wrapText="1"/>
    </xf>
    <xf numFmtId="0" fontId="3" fillId="0" borderId="40" xfId="5" applyFont="1" applyBorder="1" applyAlignment="1">
      <alignment horizontal="left" vertical="center" wrapText="1"/>
    </xf>
    <xf numFmtId="0" fontId="3" fillId="0" borderId="41" xfId="5" applyFont="1" applyBorder="1" applyAlignment="1">
      <alignment horizontal="left" vertical="center" wrapText="1"/>
    </xf>
    <xf numFmtId="0" fontId="8" fillId="0" borderId="15" xfId="5" applyFont="1" applyBorder="1" applyAlignment="1">
      <alignment horizontal="left" vertical="center"/>
    </xf>
    <xf numFmtId="0" fontId="8" fillId="0" borderId="14" xfId="5" applyFont="1" applyBorder="1" applyAlignment="1">
      <alignment horizontal="left" vertical="center"/>
    </xf>
    <xf numFmtId="0" fontId="19" fillId="0" borderId="15" xfId="5" applyFont="1" applyBorder="1" applyAlignment="1">
      <alignment horizontal="left" vertical="center"/>
    </xf>
    <xf numFmtId="0" fontId="19" fillId="0" borderId="14" xfId="5" applyFont="1" applyBorder="1" applyAlignment="1">
      <alignment horizontal="left" vertical="center"/>
    </xf>
    <xf numFmtId="0" fontId="54" fillId="0" borderId="0" xfId="5" applyFont="1" applyAlignment="1" applyProtection="1">
      <alignment horizontal="center" vertical="center" wrapText="1"/>
      <protection locked="0"/>
    </xf>
    <xf numFmtId="0" fontId="55" fillId="0" borderId="27" xfId="5" applyFont="1" applyBorder="1" applyAlignment="1">
      <alignment wrapText="1"/>
    </xf>
    <xf numFmtId="0" fontId="55" fillId="0" borderId="11" xfId="5" applyFont="1" applyBorder="1" applyAlignment="1">
      <alignment wrapText="1"/>
    </xf>
    <xf numFmtId="0" fontId="23" fillId="0" borderId="0" xfId="5" applyFont="1" applyAlignment="1">
      <alignment horizontal="center" wrapText="1"/>
    </xf>
    <xf numFmtId="0" fontId="9" fillId="0" borderId="40" xfId="5" applyFont="1" applyBorder="1" applyAlignment="1">
      <alignment horizontal="justify" vertical="center" wrapText="1"/>
    </xf>
    <xf numFmtId="172" fontId="48" fillId="0" borderId="40" xfId="5" applyNumberFormat="1" applyFont="1" applyBorder="1" applyAlignment="1" applyProtection="1">
      <alignment horizontal="left" vertical="center" wrapText="1"/>
      <protection locked="0"/>
    </xf>
    <xf numFmtId="0" fontId="17" fillId="0" borderId="0" xfId="5" applyFont="1" applyAlignment="1" applyProtection="1">
      <alignment horizontal="center" vertical="center"/>
      <protection locked="0"/>
    </xf>
    <xf numFmtId="165" fontId="68" fillId="0" borderId="0" xfId="5" applyNumberFormat="1" applyFont="1" applyAlignment="1" applyProtection="1">
      <alignment horizontal="left" vertical="center" wrapText="1"/>
      <protection locked="0"/>
    </xf>
    <xf numFmtId="165" fontId="1" fillId="0" borderId="0" xfId="5" applyNumberFormat="1" applyAlignment="1" applyProtection="1">
      <alignment horizontal="left" vertical="center" wrapText="1"/>
      <protection locked="0"/>
    </xf>
    <xf numFmtId="165" fontId="6" fillId="0" borderId="44" xfId="5" applyNumberFormat="1" applyFont="1" applyBorder="1" applyAlignment="1">
      <alignment horizontal="center" vertical="center"/>
    </xf>
    <xf numFmtId="165" fontId="6" fillId="0" borderId="36" xfId="5" applyNumberFormat="1" applyFont="1" applyBorder="1" applyAlignment="1">
      <alignment horizontal="center" vertical="center"/>
    </xf>
    <xf numFmtId="165" fontId="6" fillId="0" borderId="50" xfId="5" applyNumberFormat="1" applyFont="1" applyBorder="1" applyAlignment="1">
      <alignment horizontal="center" vertical="center"/>
    </xf>
    <xf numFmtId="165" fontId="19" fillId="0" borderId="44" xfId="5" applyNumberFormat="1" applyFont="1" applyBorder="1" applyAlignment="1">
      <alignment horizontal="center" vertical="center" wrapText="1"/>
    </xf>
    <xf numFmtId="165" fontId="19" fillId="0" borderId="40" xfId="5" applyNumberFormat="1" applyFont="1" applyBorder="1" applyAlignment="1">
      <alignment horizontal="center" vertical="center" wrapText="1"/>
    </xf>
    <xf numFmtId="0" fontId="1" fillId="0" borderId="41" xfId="5" applyBorder="1" applyAlignment="1">
      <alignment horizontal="center" vertical="center" wrapText="1"/>
    </xf>
    <xf numFmtId="165" fontId="6" fillId="0" borderId="57" xfId="5" applyNumberFormat="1" applyFont="1" applyBorder="1" applyAlignment="1">
      <alignment horizontal="center" vertical="center" wrapText="1"/>
    </xf>
    <xf numFmtId="165" fontId="6" fillId="0" borderId="38" xfId="5" applyNumberFormat="1" applyFont="1" applyBorder="1" applyAlignment="1">
      <alignment horizontal="center" vertical="center"/>
    </xf>
    <xf numFmtId="0" fontId="70" fillId="0" borderId="61" xfId="0" applyFont="1" applyBorder="1" applyAlignment="1">
      <alignment horizontal="center" vertical="center"/>
    </xf>
    <xf numFmtId="165" fontId="6" fillId="0" borderId="15" xfId="5" applyNumberFormat="1" applyFont="1" applyBorder="1" applyAlignment="1">
      <alignment horizontal="center" vertical="center" wrapText="1"/>
    </xf>
    <xf numFmtId="0" fontId="1" fillId="0" borderId="43" xfId="5" applyBorder="1" applyAlignment="1">
      <alignment horizontal="center" vertical="center" wrapText="1"/>
    </xf>
    <xf numFmtId="0" fontId="1" fillId="0" borderId="13" xfId="5" applyBorder="1" applyAlignment="1">
      <alignment horizontal="center" vertical="center" wrapText="1"/>
    </xf>
    <xf numFmtId="0" fontId="70" fillId="0" borderId="61" xfId="0" applyFont="1" applyBorder="1" applyAlignment="1">
      <alignment horizontal="center" vertical="center" wrapText="1"/>
    </xf>
    <xf numFmtId="0" fontId="37" fillId="0" borderId="21" xfId="24" applyFont="1" applyBorder="1" applyAlignment="1">
      <alignment horizontal="center"/>
    </xf>
    <xf numFmtId="0" fontId="37" fillId="0" borderId="8" xfId="24" applyFont="1" applyBorder="1" applyAlignment="1">
      <alignment horizontal="center"/>
    </xf>
    <xf numFmtId="0" fontId="37" fillId="0" borderId="62" xfId="24" applyFont="1" applyBorder="1" applyAlignment="1">
      <alignment horizontal="center"/>
    </xf>
    <xf numFmtId="0" fontId="37" fillId="0" borderId="63" xfId="24" applyFont="1" applyBorder="1" applyAlignment="1">
      <alignment horizontal="center"/>
    </xf>
    <xf numFmtId="0" fontId="72" fillId="0" borderId="20" xfId="24" applyFont="1" applyBorder="1" applyAlignment="1">
      <alignment horizontal="center"/>
    </xf>
    <xf numFmtId="165" fontId="3" fillId="0" borderId="13" xfId="5" applyNumberFormat="1" applyFont="1" applyBorder="1" applyAlignment="1">
      <alignment horizontal="centerContinuous" vertical="center" wrapText="1"/>
    </xf>
    <xf numFmtId="165" fontId="8" fillId="0" borderId="13" xfId="5" applyNumberFormat="1" applyFont="1" applyBorder="1" applyAlignment="1">
      <alignment horizontal="center" vertical="center" wrapText="1"/>
    </xf>
    <xf numFmtId="165" fontId="8" fillId="0" borderId="16" xfId="5" applyNumberFormat="1" applyFont="1" applyBorder="1" applyAlignment="1">
      <alignment horizontal="center" vertical="center" wrapText="1"/>
    </xf>
    <xf numFmtId="0" fontId="73" fillId="0" borderId="36" xfId="5" applyFont="1" applyBorder="1" applyAlignment="1">
      <alignment horizontal="center" vertical="center" wrapText="1"/>
    </xf>
    <xf numFmtId="0" fontId="73" fillId="0" borderId="0" xfId="5" applyFont="1" applyBorder="1" applyAlignment="1">
      <alignment horizontal="center" vertical="center" wrapText="1"/>
    </xf>
    <xf numFmtId="0" fontId="64" fillId="0" borderId="5" xfId="14" applyFont="1" applyBorder="1" applyAlignment="1">
      <alignment horizontal="center" vertical="center"/>
    </xf>
    <xf numFmtId="0" fontId="23" fillId="0" borderId="5" xfId="10" applyFont="1" applyBorder="1" applyAlignment="1">
      <alignment horizontal="center" vertical="center" wrapText="1"/>
    </xf>
    <xf numFmtId="0" fontId="64" fillId="0" borderId="0" xfId="14" applyFont="1"/>
    <xf numFmtId="0" fontId="65" fillId="0" borderId="5" xfId="14" applyFont="1" applyBorder="1" applyAlignment="1">
      <alignment horizontal="center" vertical="top" wrapText="1"/>
    </xf>
    <xf numFmtId="0" fontId="65" fillId="0" borderId="5" xfId="14" applyFont="1" applyBorder="1" applyAlignment="1">
      <alignment horizontal="left" vertical="top" wrapText="1"/>
    </xf>
    <xf numFmtId="3" fontId="65" fillId="0" borderId="5" xfId="14" applyNumberFormat="1" applyFont="1" applyBorder="1" applyAlignment="1">
      <alignment horizontal="right" vertical="top" wrapText="1"/>
    </xf>
    <xf numFmtId="0" fontId="65" fillId="0" borderId="0" xfId="14" applyFont="1"/>
    <xf numFmtId="0" fontId="64" fillId="0" borderId="5" xfId="14" applyFont="1" applyBorder="1" applyAlignment="1">
      <alignment horizontal="center" vertical="top" wrapText="1"/>
    </xf>
    <xf numFmtId="0" fontId="64" fillId="0" borderId="5" xfId="14" applyFont="1" applyBorder="1" applyAlignment="1">
      <alignment horizontal="left" vertical="top" wrapText="1"/>
    </xf>
    <xf numFmtId="3" fontId="64" fillId="0" borderId="5" xfId="14" applyNumberFormat="1" applyFont="1" applyBorder="1" applyAlignment="1">
      <alignment horizontal="right" vertical="top" wrapText="1"/>
    </xf>
    <xf numFmtId="3" fontId="65" fillId="0" borderId="0" xfId="14" applyNumberFormat="1" applyFont="1"/>
    <xf numFmtId="0" fontId="29" fillId="0" borderId="21" xfId="5" applyFont="1" applyBorder="1" applyAlignment="1">
      <alignment horizontal="center" vertical="top" wrapText="1"/>
    </xf>
    <xf numFmtId="0" fontId="29" fillId="0" borderId="22" xfId="5" applyFont="1" applyBorder="1" applyAlignment="1">
      <alignment horizontal="center" vertical="top" wrapText="1"/>
    </xf>
    <xf numFmtId="0" fontId="29" fillId="0" borderId="23" xfId="5" applyFont="1" applyBorder="1" applyAlignment="1">
      <alignment horizontal="center" vertical="top" wrapText="1"/>
    </xf>
    <xf numFmtId="0" fontId="65" fillId="0" borderId="0" xfId="17" applyFont="1"/>
    <xf numFmtId="0" fontId="65" fillId="0" borderId="28" xfId="0" applyFont="1" applyBorder="1" applyAlignment="1">
      <alignment horizontal="center" vertical="top" wrapText="1"/>
    </xf>
    <xf numFmtId="0" fontId="65" fillId="0" borderId="29" xfId="0" applyFont="1" applyBorder="1" applyAlignment="1">
      <alignment horizontal="left" vertical="top" wrapText="1"/>
    </xf>
    <xf numFmtId="3" fontId="65" fillId="0" borderId="29" xfId="0" applyNumberFormat="1" applyFont="1" applyBorder="1" applyAlignment="1">
      <alignment horizontal="right" vertical="top" wrapText="1"/>
    </xf>
    <xf numFmtId="3" fontId="65" fillId="0" borderId="30" xfId="0" applyNumberFormat="1" applyFont="1" applyBorder="1" applyAlignment="1">
      <alignment horizontal="right" vertical="top" wrapText="1"/>
    </xf>
    <xf numFmtId="0" fontId="65" fillId="0" borderId="24" xfId="0" applyFont="1" applyBorder="1" applyAlignment="1">
      <alignment horizontal="center" vertical="top" wrapText="1"/>
    </xf>
    <xf numFmtId="0" fontId="65" fillId="0" borderId="25" xfId="0" applyFont="1" applyBorder="1" applyAlignment="1">
      <alignment horizontal="left" vertical="top" wrapText="1"/>
    </xf>
    <xf numFmtId="3" fontId="65" fillId="0" borderId="25" xfId="0" applyNumberFormat="1" applyFont="1" applyBorder="1" applyAlignment="1">
      <alignment horizontal="right" vertical="top" wrapText="1"/>
    </xf>
    <xf numFmtId="3" fontId="65" fillId="0" borderId="26" xfId="0" applyNumberFormat="1" applyFont="1" applyBorder="1" applyAlignment="1">
      <alignment horizontal="right" vertical="top" wrapText="1"/>
    </xf>
    <xf numFmtId="0" fontId="64" fillId="0" borderId="1" xfId="0" applyFont="1" applyBorder="1" applyAlignment="1">
      <alignment horizontal="center" vertical="top" wrapText="1"/>
    </xf>
    <xf numFmtId="0" fontId="64" fillId="0" borderId="2" xfId="0" applyFont="1" applyBorder="1" applyAlignment="1">
      <alignment horizontal="left" vertical="top" wrapText="1"/>
    </xf>
    <xf numFmtId="3" fontId="64" fillId="0" borderId="2" xfId="0" applyNumberFormat="1" applyFont="1" applyBorder="1" applyAlignment="1">
      <alignment horizontal="right" vertical="top" wrapText="1"/>
    </xf>
    <xf numFmtId="3" fontId="64" fillId="0" borderId="3" xfId="0" applyNumberFormat="1" applyFont="1" applyBorder="1" applyAlignment="1">
      <alignment horizontal="right" vertical="top" wrapText="1"/>
    </xf>
    <xf numFmtId="0" fontId="65" fillId="0" borderId="8" xfId="0" applyFont="1" applyBorder="1" applyAlignment="1">
      <alignment horizontal="center" vertical="top" wrapText="1"/>
    </xf>
    <xf numFmtId="0" fontId="65" fillId="0" borderId="7" xfId="0" applyFont="1" applyBorder="1" applyAlignment="1">
      <alignment horizontal="left" vertical="top" wrapText="1"/>
    </xf>
    <xf numFmtId="3" fontId="65" fillId="0" borderId="7" xfId="0" applyNumberFormat="1" applyFont="1" applyBorder="1" applyAlignment="1">
      <alignment horizontal="right" vertical="top" wrapText="1"/>
    </xf>
    <xf numFmtId="3" fontId="65" fillId="0" borderId="9" xfId="0" applyNumberFormat="1" applyFont="1" applyBorder="1" applyAlignment="1">
      <alignment horizontal="right" vertical="top" wrapText="1"/>
    </xf>
  </cellXfs>
  <cellStyles count="25">
    <cellStyle name="Ezres" xfId="1" builtinId="3"/>
    <cellStyle name="Ezres 2" xfId="2"/>
    <cellStyle name="Ezres 2 2" xfId="12"/>
    <cellStyle name="Ezres 2 2 2" xfId="16"/>
    <cellStyle name="Ezres 3" xfId="3"/>
    <cellStyle name="Ezres 4" xfId="4"/>
    <cellStyle name="Ezres 5" xfId="23"/>
    <cellStyle name="Ezres 5 2" xfId="21"/>
    <cellStyle name="Hiperhivatkozás" xfId="8"/>
    <cellStyle name="Jó" xfId="13" builtinId="26"/>
    <cellStyle name="Már látott hiperhivatkozás" xfId="9"/>
    <cellStyle name="Normál" xfId="0" builtinId="0"/>
    <cellStyle name="Normál 2" xfId="5"/>
    <cellStyle name="Normál 2 2" xfId="11"/>
    <cellStyle name="Normál 3" xfId="6"/>
    <cellStyle name="Normál 3 2" xfId="17"/>
    <cellStyle name="Normál 3_SZÖT Zárszámadás 2014." xfId="14"/>
    <cellStyle name="Normál 4" xfId="10"/>
    <cellStyle name="Normál 5" xfId="18"/>
    <cellStyle name="Normál_év végi létsz" xfId="24"/>
    <cellStyle name="Normál_KVRENMUNKA" xfId="7"/>
    <cellStyle name="Normál_minta" xfId="15"/>
    <cellStyle name="Normál_VAGYONK" xfId="20"/>
    <cellStyle name="Normál_VAGYONKIM" xfId="19"/>
    <cellStyle name="Százalék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rike\AppData\Local\Microsoft\Windows\Temporary%20Internet%20Files\Content.Outlook\847S03MC\f&#337;t&#225;bla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T&#225;bl&#225;zatok\Test&#252;leti%20anyagok\2020\I.%20f&#233;l&#233;v\2020.%20I.%20f&#233;l&#233;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n10\Desktop\Z&#225;rsz&#225;mad&#225;s%202020\K&#246;lts&#233;gvet&#233;si%20rendelet%20m&#243;dos&#237;t&#225;sa\2020.%20&#233;vi%20ktgv%20rendelet%20m&#243;dos&#237;t&#225;s_v&#233;gleg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Analitika,%20NYOMTATV&#193;NY\ERVIK%20CD\2017\szabaly\ZARSZ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RV_ZARSZ_ONKRM\Tartalom\&#214;NKORM&#193;NYZAT\EXCEL\KVIR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PMINFO."/>
      <sheetName val="2.PMINFO"/>
      <sheetName val="16A.m (3)"/>
      <sheetName val="16B.m (3)"/>
      <sheetName val="01"/>
      <sheetName val="02"/>
      <sheetName val="03"/>
      <sheetName val="04"/>
    </sheetNames>
    <sheetDataSet>
      <sheetData sheetId="0">
        <row r="5">
          <cell r="D5">
            <v>878655578</v>
          </cell>
        </row>
        <row r="128">
          <cell r="D128">
            <v>0</v>
          </cell>
          <cell r="E128">
            <v>0</v>
          </cell>
          <cell r="F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sz.mell  "/>
      <sheetName val="1.1.PMINFO."/>
      <sheetName val="2.PMINFO"/>
      <sheetName val="01"/>
      <sheetName val="02"/>
      <sheetName val="03"/>
      <sheetName val="04"/>
      <sheetName val="16A.m"/>
      <sheetName val="16B.m"/>
    </sheetNames>
    <sheetDataSet>
      <sheetData sheetId="0"/>
      <sheetData sheetId="1"/>
      <sheetData sheetId="2"/>
      <sheetData sheetId="3"/>
      <sheetData sheetId="4"/>
      <sheetData sheetId="5">
        <row r="6">
          <cell r="F6">
            <v>172927312</v>
          </cell>
        </row>
        <row r="60">
          <cell r="F60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Munka2"/>
      <sheetName val="2. sz. mell."/>
      <sheetName val="2.1 sz. mell."/>
      <sheetName val="3. sz. mell"/>
      <sheetName val="4.sz.mell."/>
      <sheetName val="5.m"/>
      <sheetName val="6.m"/>
      <sheetName val="7. sz. mell"/>
      <sheetName val="8. sz. mell. "/>
      <sheetName val="9. sz. mell"/>
      <sheetName val="10. sz. mell"/>
      <sheetName val="11.sz.mell."/>
      <sheetName val="12.m."/>
      <sheetName val="13.m"/>
      <sheetName val="14.m."/>
      <sheetName val="15.m"/>
      <sheetName val="16.m"/>
      <sheetName val="Munka1"/>
    </sheetNames>
    <sheetDataSet>
      <sheetData sheetId="0"/>
      <sheetData sheetId="1">
        <row r="111">
          <cell r="F111">
            <v>319476</v>
          </cell>
        </row>
        <row r="126">
          <cell r="D126">
            <v>2849164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mell."/>
      <sheetName val="2.1.sz.mell  "/>
      <sheetName val="2.2.sz.mell  "/>
      <sheetName val="3.sz.mell."/>
      <sheetName val="4. sz. mell. "/>
      <sheetName val="5. sz. mell"/>
      <sheetName val="6.1. sz. mell"/>
      <sheetName val="7. sz. mell"/>
      <sheetName val="1. sz tájékoztató t."/>
      <sheetName val="2. sz tájékoztató t"/>
      <sheetName val="3. tájékoztató tábla"/>
      <sheetName val="4.1. tájékoztató tábla"/>
      <sheetName val="4.2. tájékoztató tábla"/>
      <sheetName val="4.3. tájékoztató tábla"/>
      <sheetName val="4.4. tájékoztató tábla"/>
      <sheetName val="5. tájékoztató tábla"/>
      <sheetName val="6. tájékoztató tábla"/>
      <sheetName val="Munka1"/>
    </sheetNames>
    <sheetDataSet>
      <sheetData sheetId="0">
        <row r="3">
          <cell r="C3" t="str">
            <v xml:space="preserve">2016. évi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J2" t="str">
            <v>Forintban!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0" refreshError="1">
        <row r="1">
          <cell r="A1">
            <v>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46"/>
  <sheetViews>
    <sheetView tabSelected="1" view="pageBreakPreview" topLeftCell="A118" zoomScaleNormal="100" zoomScaleSheetLayoutView="100" workbookViewId="0">
      <selection activeCell="F142" sqref="F142"/>
    </sheetView>
  </sheetViews>
  <sheetFormatPr defaultColWidth="9.140625" defaultRowHeight="15.75" x14ac:dyDescent="0.25"/>
  <cols>
    <col min="1" max="2" width="8.140625" style="16" customWidth="1"/>
    <col min="3" max="3" width="65.85546875" style="16" customWidth="1"/>
    <col min="4" max="4" width="13" style="70" customWidth="1"/>
    <col min="5" max="5" width="12.5703125" style="70" customWidth="1"/>
    <col min="6" max="6" width="13.140625" style="16" customWidth="1"/>
    <col min="7" max="7" width="14" style="394" bestFit="1" customWidth="1"/>
    <col min="8" max="8" width="9.140625" style="16"/>
    <col min="9" max="11" width="12.85546875" style="16" bestFit="1" customWidth="1"/>
    <col min="12" max="16384" width="9.140625" style="16"/>
  </cols>
  <sheetData>
    <row r="1" spans="1:11" ht="15.95" customHeight="1" x14ac:dyDescent="0.25">
      <c r="A1" s="589" t="s">
        <v>0</v>
      </c>
      <c r="B1" s="589"/>
      <c r="C1" s="589"/>
      <c r="D1" s="589"/>
      <c r="E1" s="16"/>
      <c r="G1" s="370"/>
    </row>
    <row r="2" spans="1:11" ht="15.95" customHeight="1" thickBot="1" x14ac:dyDescent="0.3">
      <c r="A2" s="588" t="s">
        <v>1</v>
      </c>
      <c r="B2" s="588"/>
      <c r="C2" s="588"/>
      <c r="D2" s="17"/>
      <c r="E2" s="17"/>
      <c r="G2" s="371" t="s">
        <v>430</v>
      </c>
    </row>
    <row r="3" spans="1:11" ht="24.75" thickBot="1" x14ac:dyDescent="0.3">
      <c r="A3" s="18" t="s">
        <v>2</v>
      </c>
      <c r="B3" s="128" t="s">
        <v>240</v>
      </c>
      <c r="C3" s="19" t="s">
        <v>3</v>
      </c>
      <c r="D3" s="20" t="s">
        <v>451</v>
      </c>
      <c r="E3" s="20" t="s">
        <v>454</v>
      </c>
      <c r="F3" s="20" t="s">
        <v>455</v>
      </c>
      <c r="G3" s="372" t="s">
        <v>702</v>
      </c>
    </row>
    <row r="4" spans="1:11" s="24" customFormat="1" ht="12" customHeight="1" thickBot="1" x14ac:dyDescent="0.25">
      <c r="A4" s="21">
        <v>1</v>
      </c>
      <c r="B4" s="21">
        <v>2</v>
      </c>
      <c r="C4" s="22">
        <v>3</v>
      </c>
      <c r="D4" s="23">
        <v>4</v>
      </c>
      <c r="E4" s="23">
        <v>5</v>
      </c>
      <c r="F4" s="23">
        <v>6</v>
      </c>
      <c r="G4" s="23">
        <v>7</v>
      </c>
    </row>
    <row r="5" spans="1:11" s="27" customFormat="1" ht="12" customHeight="1" thickBot="1" x14ac:dyDescent="0.25">
      <c r="A5" s="25" t="s">
        <v>4</v>
      </c>
      <c r="B5" s="131" t="s">
        <v>266</v>
      </c>
      <c r="C5" s="26" t="s">
        <v>5</v>
      </c>
      <c r="D5" s="12">
        <f>+D6+D7+D8+D9+D10+D11</f>
        <v>71229081</v>
      </c>
      <c r="E5" s="12">
        <f t="shared" ref="E5:F5" si="0">+E6+E7+E8+E9+E10+E11</f>
        <v>41072454</v>
      </c>
      <c r="F5" s="12">
        <f t="shared" si="0"/>
        <v>41072454</v>
      </c>
      <c r="G5" s="373">
        <f>F5/E5*100</f>
        <v>100</v>
      </c>
      <c r="I5" s="368"/>
      <c r="J5" s="368"/>
      <c r="K5" s="368"/>
    </row>
    <row r="6" spans="1:11" s="27" customFormat="1" ht="12" customHeight="1" x14ac:dyDescent="0.2">
      <c r="A6" s="28" t="s">
        <v>6</v>
      </c>
      <c r="B6" s="132" t="s">
        <v>267</v>
      </c>
      <c r="C6" s="29" t="s">
        <v>7</v>
      </c>
      <c r="D6" s="30">
        <f>'1.2.sz.mell.'!D6+'1.3.sz.mell.'!D6+'1.4.sz.mell.'!D6</f>
        <v>44929289</v>
      </c>
      <c r="E6" s="30">
        <f>'1.2.sz.mell.'!E6+'1.3.sz.mell.'!E6+'1.4.sz.mell.'!E6</f>
        <v>12023748</v>
      </c>
      <c r="F6" s="30">
        <f>'1.2.sz.mell.'!F6+'1.3.sz.mell.'!F6+'1.4.sz.mell.'!F6</f>
        <v>12023748</v>
      </c>
      <c r="G6" s="374">
        <f t="shared" ref="G6:G66" si="1">F6/E6*100</f>
        <v>100</v>
      </c>
      <c r="I6" s="368"/>
      <c r="J6" s="368"/>
      <c r="K6" s="368"/>
    </row>
    <row r="7" spans="1:11" s="27" customFormat="1" ht="12" customHeight="1" x14ac:dyDescent="0.2">
      <c r="A7" s="31" t="s">
        <v>8</v>
      </c>
      <c r="B7" s="133" t="s">
        <v>268</v>
      </c>
      <c r="C7" s="32" t="s">
        <v>9</v>
      </c>
      <c r="D7" s="33">
        <f>'1.2.sz.mell.'!D7+'1.3.sz.mell.'!D7+'1.4.sz.mell.'!D7</f>
        <v>13965300</v>
      </c>
      <c r="E7" s="33">
        <f>'1.2.sz.mell.'!E7+'1.3.sz.mell.'!E7+'1.4.sz.mell.'!E7</f>
        <v>15988700</v>
      </c>
      <c r="F7" s="33">
        <f>'1.2.sz.mell.'!F7+'1.3.sz.mell.'!F7+'1.4.sz.mell.'!F7</f>
        <v>15988700</v>
      </c>
      <c r="G7" s="375">
        <f t="shared" si="1"/>
        <v>100</v>
      </c>
      <c r="I7" s="368"/>
      <c r="J7" s="368"/>
      <c r="K7" s="368"/>
    </row>
    <row r="8" spans="1:11" s="27" customFormat="1" ht="12" customHeight="1" x14ac:dyDescent="0.2">
      <c r="A8" s="31" t="s">
        <v>10</v>
      </c>
      <c r="B8" s="133" t="s">
        <v>269</v>
      </c>
      <c r="C8" s="32" t="s">
        <v>350</v>
      </c>
      <c r="D8" s="33">
        <f>'1.2.sz.mell.'!D8+'1.3.sz.mell.'!D8+'1.4.sz.mell.'!D8</f>
        <v>10534492</v>
      </c>
      <c r="E8" s="33">
        <f>'1.2.sz.mell.'!E8+'1.3.sz.mell.'!E8+'1.4.sz.mell.'!E8</f>
        <v>10493096</v>
      </c>
      <c r="F8" s="33">
        <f>'1.2.sz.mell.'!F8+'1.3.sz.mell.'!F8+'1.4.sz.mell.'!F8</f>
        <v>10493096</v>
      </c>
      <c r="G8" s="375">
        <f t="shared" si="1"/>
        <v>100</v>
      </c>
      <c r="I8" s="368"/>
      <c r="J8" s="368"/>
      <c r="K8" s="368"/>
    </row>
    <row r="9" spans="1:11" s="27" customFormat="1" ht="12" customHeight="1" x14ac:dyDescent="0.2">
      <c r="A9" s="31" t="s">
        <v>11</v>
      </c>
      <c r="B9" s="133" t="s">
        <v>270</v>
      </c>
      <c r="C9" s="32" t="s">
        <v>12</v>
      </c>
      <c r="D9" s="33">
        <f>'1.2.sz.mell.'!D9+'1.3.sz.mell.'!D9+'1.4.sz.mell.'!D9</f>
        <v>1800000</v>
      </c>
      <c r="E9" s="33">
        <f>'1.2.sz.mell.'!E9+'1.3.sz.mell.'!E9+'1.4.sz.mell.'!E9</f>
        <v>2000000</v>
      </c>
      <c r="F9" s="33">
        <f>'1.2.sz.mell.'!F9+'1.3.sz.mell.'!F9+'1.4.sz.mell.'!F9</f>
        <v>2000000</v>
      </c>
      <c r="G9" s="375">
        <f t="shared" si="1"/>
        <v>100</v>
      </c>
      <c r="I9" s="368"/>
      <c r="J9" s="368"/>
      <c r="K9" s="368"/>
    </row>
    <row r="10" spans="1:11" s="27" customFormat="1" ht="12" customHeight="1" x14ac:dyDescent="0.2">
      <c r="A10" s="31" t="s">
        <v>13</v>
      </c>
      <c r="B10" s="133" t="s">
        <v>271</v>
      </c>
      <c r="C10" s="32" t="s">
        <v>351</v>
      </c>
      <c r="D10" s="33">
        <f>'1.2.sz.mell.'!D10+'1.3.sz.mell.'!D10+'1.4.sz.mell.'!D10</f>
        <v>0</v>
      </c>
      <c r="E10" s="33">
        <f>'1.2.sz.mell.'!E10+'1.3.sz.mell.'!E10+'1.4.sz.mell.'!E10</f>
        <v>560070</v>
      </c>
      <c r="F10" s="33">
        <f>'1.2.sz.mell.'!F10+'1.3.sz.mell.'!F10+'1.4.sz.mell.'!F10</f>
        <v>560070</v>
      </c>
      <c r="G10" s="375">
        <f t="shared" si="1"/>
        <v>100</v>
      </c>
      <c r="I10" s="368"/>
      <c r="J10" s="368"/>
      <c r="K10" s="368"/>
    </row>
    <row r="11" spans="1:11" s="27" customFormat="1" ht="12" customHeight="1" thickBot="1" x14ac:dyDescent="0.25">
      <c r="A11" s="34" t="s">
        <v>14</v>
      </c>
      <c r="B11" s="134" t="s">
        <v>272</v>
      </c>
      <c r="C11" s="35" t="s">
        <v>352</v>
      </c>
      <c r="D11" s="33">
        <f>'1.2.sz.mell.'!D11+'1.3.sz.mell.'!D11+'1.4.sz.mell.'!D11</f>
        <v>0</v>
      </c>
      <c r="E11" s="33">
        <f>'1.2.sz.mell.'!E11+'1.3.sz.mell.'!E11+'1.4.sz.mell.'!E11</f>
        <v>6840</v>
      </c>
      <c r="F11" s="33">
        <f>'1.2.sz.mell.'!F11+'1.3.sz.mell.'!F11+'1.4.sz.mell.'!F11</f>
        <v>6840</v>
      </c>
      <c r="G11" s="375">
        <f t="shared" si="1"/>
        <v>100</v>
      </c>
      <c r="I11" s="368"/>
      <c r="J11" s="368"/>
      <c r="K11" s="368"/>
    </row>
    <row r="12" spans="1:11" s="27" customFormat="1" ht="12" customHeight="1" thickBot="1" x14ac:dyDescent="0.25">
      <c r="A12" s="25" t="s">
        <v>15</v>
      </c>
      <c r="B12" s="131"/>
      <c r="C12" s="36" t="s">
        <v>16</v>
      </c>
      <c r="D12" s="12">
        <f>+D13+D14+D15+D16+D17</f>
        <v>77643914</v>
      </c>
      <c r="E12" s="12">
        <f t="shared" ref="E12:F12" si="2">+E13+E14+E15+E16+E17</f>
        <v>75259978</v>
      </c>
      <c r="F12" s="12">
        <f t="shared" si="2"/>
        <v>75259978</v>
      </c>
      <c r="G12" s="373">
        <f t="shared" si="1"/>
        <v>100</v>
      </c>
      <c r="I12" s="368"/>
      <c r="J12" s="368"/>
      <c r="K12" s="368"/>
    </row>
    <row r="13" spans="1:11" s="27" customFormat="1" ht="12" customHeight="1" x14ac:dyDescent="0.2">
      <c r="A13" s="28" t="s">
        <v>17</v>
      </c>
      <c r="B13" s="132" t="s">
        <v>273</v>
      </c>
      <c r="C13" s="29" t="s">
        <v>18</v>
      </c>
      <c r="D13" s="30">
        <f>'1.2.sz.mell.'!D13+'1.3.sz.mell.'!D13+'1.4.sz.mell.'!D13</f>
        <v>0</v>
      </c>
      <c r="E13" s="30">
        <f>'1.2.sz.mell.'!E13+'1.3.sz.mell.'!E13+'1.4.sz.mell.'!E13</f>
        <v>0</v>
      </c>
      <c r="F13" s="30">
        <f>'1.2.sz.mell.'!F13+'1.3.sz.mell.'!F13+'1.4.sz.mell.'!F13</f>
        <v>0</v>
      </c>
      <c r="G13" s="374"/>
      <c r="I13" s="368"/>
      <c r="J13" s="368"/>
      <c r="K13" s="368"/>
    </row>
    <row r="14" spans="1:11" s="27" customFormat="1" ht="12" customHeight="1" x14ac:dyDescent="0.2">
      <c r="A14" s="31" t="s">
        <v>19</v>
      </c>
      <c r="B14" s="133" t="s">
        <v>274</v>
      </c>
      <c r="C14" s="32" t="s">
        <v>20</v>
      </c>
      <c r="D14" s="33">
        <f>'1.2.sz.mell.'!D14+'1.3.sz.mell.'!D14+'1.4.sz.mell.'!D14</f>
        <v>0</v>
      </c>
      <c r="E14" s="33">
        <f>'1.2.sz.mell.'!E14+'1.3.sz.mell.'!E14+'1.4.sz.mell.'!E14</f>
        <v>0</v>
      </c>
      <c r="F14" s="33">
        <f>'1.2.sz.mell.'!F14+'1.3.sz.mell.'!F14+'1.4.sz.mell.'!F14</f>
        <v>0</v>
      </c>
      <c r="G14" s="375"/>
      <c r="I14" s="368"/>
      <c r="J14" s="368"/>
      <c r="K14" s="368"/>
    </row>
    <row r="15" spans="1:11" s="27" customFormat="1" ht="12" customHeight="1" x14ac:dyDescent="0.2">
      <c r="A15" s="31" t="s">
        <v>21</v>
      </c>
      <c r="B15" s="133" t="s">
        <v>275</v>
      </c>
      <c r="C15" s="32" t="s">
        <v>22</v>
      </c>
      <c r="D15" s="33">
        <f>'1.2.sz.mell.'!D15+'1.3.sz.mell.'!D15+'1.4.sz.mell.'!D15</f>
        <v>0</v>
      </c>
      <c r="E15" s="33">
        <f>'1.2.sz.mell.'!E15+'1.3.sz.mell.'!E15+'1.4.sz.mell.'!E15</f>
        <v>0</v>
      </c>
      <c r="F15" s="33">
        <f>'1.2.sz.mell.'!F15+'1.3.sz.mell.'!F15+'1.4.sz.mell.'!F15</f>
        <v>0</v>
      </c>
      <c r="G15" s="375"/>
      <c r="I15" s="368"/>
      <c r="J15" s="368"/>
      <c r="K15" s="368"/>
    </row>
    <row r="16" spans="1:11" s="27" customFormat="1" ht="12" customHeight="1" x14ac:dyDescent="0.2">
      <c r="A16" s="31" t="s">
        <v>23</v>
      </c>
      <c r="B16" s="133" t="s">
        <v>276</v>
      </c>
      <c r="C16" s="32" t="s">
        <v>24</v>
      </c>
      <c r="D16" s="33">
        <f>'1.2.sz.mell.'!D16+'1.3.sz.mell.'!D16+'1.4.sz.mell.'!D16</f>
        <v>0</v>
      </c>
      <c r="E16" s="33">
        <f>'1.2.sz.mell.'!E16+'1.3.sz.mell.'!E16+'1.4.sz.mell.'!E16</f>
        <v>0</v>
      </c>
      <c r="F16" s="33">
        <f>'1.2.sz.mell.'!F16+'1.3.sz.mell.'!F16+'1.4.sz.mell.'!F16</f>
        <v>0</v>
      </c>
      <c r="G16" s="375"/>
      <c r="I16" s="368"/>
      <c r="J16" s="368"/>
      <c r="K16" s="368"/>
    </row>
    <row r="17" spans="1:11" s="27" customFormat="1" ht="12" customHeight="1" x14ac:dyDescent="0.2">
      <c r="A17" s="31" t="s">
        <v>25</v>
      </c>
      <c r="B17" s="133" t="s">
        <v>277</v>
      </c>
      <c r="C17" s="32" t="s">
        <v>26</v>
      </c>
      <c r="D17" s="33">
        <f>'1.2.sz.mell.'!D17+'1.3.sz.mell.'!D17+'1.4.sz.mell.'!D17</f>
        <v>77643914</v>
      </c>
      <c r="E17" s="33">
        <f>'1.2.sz.mell.'!E17+'1.3.sz.mell.'!E17+'1.4.sz.mell.'!E17</f>
        <v>75259978</v>
      </c>
      <c r="F17" s="33">
        <f>'1.2.sz.mell.'!F17+'1.3.sz.mell.'!F17+'1.4.sz.mell.'!F17</f>
        <v>75259978</v>
      </c>
      <c r="G17" s="375">
        <f t="shared" si="1"/>
        <v>100</v>
      </c>
      <c r="I17" s="368"/>
      <c r="J17" s="368"/>
      <c r="K17" s="368"/>
    </row>
    <row r="18" spans="1:11" s="27" customFormat="1" ht="12" customHeight="1" thickBot="1" x14ac:dyDescent="0.25">
      <c r="A18" s="34" t="s">
        <v>435</v>
      </c>
      <c r="B18" s="133" t="s">
        <v>277</v>
      </c>
      <c r="C18" s="151" t="s">
        <v>436</v>
      </c>
      <c r="D18" s="33">
        <f>'1.2.sz.mell.'!D18+'1.3.sz.mell.'!D18+'1.4.sz.mell.'!D18</f>
        <v>0</v>
      </c>
      <c r="E18" s="33">
        <f>'1.2.sz.mell.'!E18+'1.3.sz.mell.'!E18+'1.4.sz.mell.'!E18</f>
        <v>0</v>
      </c>
      <c r="F18" s="33">
        <f>'1.2.sz.mell.'!F18+'1.3.sz.mell.'!F18+'1.4.sz.mell.'!F18</f>
        <v>0</v>
      </c>
      <c r="G18" s="375"/>
      <c r="I18" s="368"/>
      <c r="J18" s="368"/>
      <c r="K18" s="368"/>
    </row>
    <row r="19" spans="1:11" s="27" customFormat="1" ht="12" customHeight="1" thickBot="1" x14ac:dyDescent="0.25">
      <c r="A19" s="25" t="s">
        <v>27</v>
      </c>
      <c r="B19" s="131" t="s">
        <v>278</v>
      </c>
      <c r="C19" s="26" t="s">
        <v>28</v>
      </c>
      <c r="D19" s="12">
        <f>+D20+D21+D22+D23+D24</f>
        <v>99327300</v>
      </c>
      <c r="E19" s="12">
        <f t="shared" ref="E19:F19" si="3">+E20+E21+E22+E23+E24</f>
        <v>111327300</v>
      </c>
      <c r="F19" s="12">
        <f t="shared" si="3"/>
        <v>111327300</v>
      </c>
      <c r="G19" s="373">
        <f t="shared" si="1"/>
        <v>100</v>
      </c>
      <c r="I19" s="368"/>
      <c r="J19" s="368"/>
      <c r="K19" s="368"/>
    </row>
    <row r="20" spans="1:11" s="27" customFormat="1" ht="12" customHeight="1" x14ac:dyDescent="0.2">
      <c r="A20" s="28" t="s">
        <v>29</v>
      </c>
      <c r="B20" s="132" t="s">
        <v>279</v>
      </c>
      <c r="C20" s="29" t="s">
        <v>30</v>
      </c>
      <c r="D20" s="30">
        <f>'1.2.sz.mell.'!D20+'1.3.sz.mell.'!D20+'1.4.sz.mell.'!D20</f>
        <v>0</v>
      </c>
      <c r="E20" s="30">
        <f>'1.2.sz.mell.'!E20+'1.3.sz.mell.'!E20+'1.4.sz.mell.'!E20</f>
        <v>0</v>
      </c>
      <c r="F20" s="30">
        <f>'1.2.sz.mell.'!F20+'1.3.sz.mell.'!F20+'1.4.sz.mell.'!F20</f>
        <v>0</v>
      </c>
      <c r="G20" s="374"/>
      <c r="I20" s="368"/>
      <c r="J20" s="368"/>
      <c r="K20" s="368"/>
    </row>
    <row r="21" spans="1:11" s="27" customFormat="1" ht="12" customHeight="1" x14ac:dyDescent="0.2">
      <c r="A21" s="31" t="s">
        <v>31</v>
      </c>
      <c r="B21" s="133" t="s">
        <v>280</v>
      </c>
      <c r="C21" s="32" t="s">
        <v>32</v>
      </c>
      <c r="D21" s="33">
        <f>'1.2.sz.mell.'!D21+'1.3.sz.mell.'!D21+'1.4.sz.mell.'!D21</f>
        <v>0</v>
      </c>
      <c r="E21" s="33">
        <f>'1.2.sz.mell.'!E21+'1.3.sz.mell.'!E21+'1.4.sz.mell.'!E21</f>
        <v>0</v>
      </c>
      <c r="F21" s="33">
        <f>'1.2.sz.mell.'!F21+'1.3.sz.mell.'!F21+'1.4.sz.mell.'!F21</f>
        <v>0</v>
      </c>
      <c r="G21" s="375"/>
      <c r="I21" s="368"/>
      <c r="J21" s="368"/>
      <c r="K21" s="368"/>
    </row>
    <row r="22" spans="1:11" s="27" customFormat="1" ht="12" customHeight="1" x14ac:dyDescent="0.2">
      <c r="A22" s="31" t="s">
        <v>33</v>
      </c>
      <c r="B22" s="133" t="s">
        <v>281</v>
      </c>
      <c r="C22" s="32" t="s">
        <v>34</v>
      </c>
      <c r="D22" s="33">
        <f>'1.2.sz.mell.'!D22+'1.3.sz.mell.'!D22+'1.4.sz.mell.'!D22</f>
        <v>0</v>
      </c>
      <c r="E22" s="33">
        <f>'1.2.sz.mell.'!E22+'1.3.sz.mell.'!E22+'1.4.sz.mell.'!E22</f>
        <v>0</v>
      </c>
      <c r="F22" s="33">
        <f>'1.2.sz.mell.'!F22+'1.3.sz.mell.'!F22+'1.4.sz.mell.'!F22</f>
        <v>0</v>
      </c>
      <c r="G22" s="375"/>
      <c r="I22" s="368"/>
      <c r="J22" s="368"/>
      <c r="K22" s="368"/>
    </row>
    <row r="23" spans="1:11" s="27" customFormat="1" ht="12" customHeight="1" x14ac:dyDescent="0.2">
      <c r="A23" s="31" t="s">
        <v>35</v>
      </c>
      <c r="B23" s="133" t="s">
        <v>282</v>
      </c>
      <c r="C23" s="32" t="s">
        <v>36</v>
      </c>
      <c r="D23" s="33">
        <f>'1.2.sz.mell.'!D23+'1.3.sz.mell.'!D23+'1.4.sz.mell.'!D23</f>
        <v>0</v>
      </c>
      <c r="E23" s="33">
        <f>'1.2.sz.mell.'!E23+'1.3.sz.mell.'!E23+'1.4.sz.mell.'!E23</f>
        <v>0</v>
      </c>
      <c r="F23" s="33">
        <f>'1.2.sz.mell.'!F23+'1.3.sz.mell.'!F23+'1.4.sz.mell.'!F23</f>
        <v>0</v>
      </c>
      <c r="G23" s="375"/>
      <c r="I23" s="368"/>
      <c r="J23" s="368"/>
      <c r="K23" s="368"/>
    </row>
    <row r="24" spans="1:11" s="27" customFormat="1" ht="12" customHeight="1" x14ac:dyDescent="0.2">
      <c r="A24" s="31" t="s">
        <v>37</v>
      </c>
      <c r="B24" s="133" t="s">
        <v>283</v>
      </c>
      <c r="C24" s="32" t="s">
        <v>38</v>
      </c>
      <c r="D24" s="33">
        <f>'1.2.sz.mell.'!D24+'1.3.sz.mell.'!D24+'1.4.sz.mell.'!D24</f>
        <v>99327300</v>
      </c>
      <c r="E24" s="33">
        <f>'1.2.sz.mell.'!E24+'1.3.sz.mell.'!E24+'1.4.sz.mell.'!E24</f>
        <v>111327300</v>
      </c>
      <c r="F24" s="33">
        <f>'1.2.sz.mell.'!F24+'1.3.sz.mell.'!F24+'1.4.sz.mell.'!F24</f>
        <v>111327300</v>
      </c>
      <c r="G24" s="375">
        <f t="shared" si="1"/>
        <v>100</v>
      </c>
      <c r="I24" s="368"/>
      <c r="J24" s="368"/>
      <c r="K24" s="368"/>
    </row>
    <row r="25" spans="1:11" s="154" customFormat="1" ht="12" customHeight="1" thickBot="1" x14ac:dyDescent="0.25">
      <c r="A25" s="31" t="s">
        <v>437</v>
      </c>
      <c r="B25" s="133" t="s">
        <v>283</v>
      </c>
      <c r="C25" s="152" t="s">
        <v>438</v>
      </c>
      <c r="D25" s="153"/>
      <c r="E25" s="153"/>
      <c r="F25" s="153"/>
      <c r="G25" s="376"/>
      <c r="I25" s="368"/>
      <c r="J25" s="368"/>
      <c r="K25" s="368"/>
    </row>
    <row r="26" spans="1:11" s="27" customFormat="1" ht="12" customHeight="1" thickBot="1" x14ac:dyDescent="0.25">
      <c r="A26" s="25" t="s">
        <v>39</v>
      </c>
      <c r="B26" s="131" t="s">
        <v>284</v>
      </c>
      <c r="C26" s="26" t="s">
        <v>40</v>
      </c>
      <c r="D26" s="15">
        <f>SUM(D27:D33)</f>
        <v>3465000</v>
      </c>
      <c r="E26" s="15">
        <f t="shared" ref="E26:F26" si="4">SUM(E27:E33)</f>
        <v>7797905</v>
      </c>
      <c r="F26" s="15">
        <f t="shared" si="4"/>
        <v>5895324</v>
      </c>
      <c r="G26" s="377">
        <f t="shared" si="1"/>
        <v>75.601382679065722</v>
      </c>
      <c r="I26" s="368"/>
      <c r="J26" s="368"/>
      <c r="K26" s="368"/>
    </row>
    <row r="27" spans="1:11" s="27" customFormat="1" ht="12" customHeight="1" x14ac:dyDescent="0.2">
      <c r="A27" s="28" t="s">
        <v>338</v>
      </c>
      <c r="B27" s="132" t="s">
        <v>285</v>
      </c>
      <c r="C27" s="29" t="s">
        <v>356</v>
      </c>
      <c r="D27" s="38">
        <f>'1.2.sz.mell.'!D27+'1.3.sz.mell.'!D27+'1.4.sz.mell.'!D27</f>
        <v>435000</v>
      </c>
      <c r="E27" s="38">
        <f>'1.2.sz.mell.'!E27+'1.3.sz.mell.'!E27+'1.4.sz.mell.'!E27</f>
        <v>481827</v>
      </c>
      <c r="F27" s="38">
        <f>'1.2.sz.mell.'!F27+'1.3.sz.mell.'!F27+'1.4.sz.mell.'!F27</f>
        <v>409500</v>
      </c>
      <c r="G27" s="378">
        <f t="shared" si="1"/>
        <v>84.989010578485633</v>
      </c>
      <c r="I27" s="368"/>
      <c r="J27" s="368"/>
      <c r="K27" s="368"/>
    </row>
    <row r="28" spans="1:11" s="27" customFormat="1" ht="12" customHeight="1" x14ac:dyDescent="0.2">
      <c r="A28" s="28" t="s">
        <v>339</v>
      </c>
      <c r="B28" s="132" t="s">
        <v>396</v>
      </c>
      <c r="C28" s="29" t="s">
        <v>395</v>
      </c>
      <c r="D28" s="38">
        <f>'1.2.sz.mell.'!D28+'1.3.sz.mell.'!D28+'1.4.sz.mell.'!D28</f>
        <v>0</v>
      </c>
      <c r="E28" s="38">
        <f>'1.2.sz.mell.'!E28+'1.3.sz.mell.'!E28+'1.4.sz.mell.'!E28</f>
        <v>0</v>
      </c>
      <c r="F28" s="38">
        <f>'1.2.sz.mell.'!F28+'1.3.sz.mell.'!F28+'1.4.sz.mell.'!F28</f>
        <v>0</v>
      </c>
      <c r="G28" s="378"/>
      <c r="I28" s="368"/>
      <c r="J28" s="368"/>
      <c r="K28" s="368"/>
    </row>
    <row r="29" spans="1:11" s="27" customFormat="1" ht="12" customHeight="1" x14ac:dyDescent="0.2">
      <c r="A29" s="28" t="s">
        <v>340</v>
      </c>
      <c r="B29" s="133" t="s">
        <v>353</v>
      </c>
      <c r="C29" s="32" t="s">
        <v>357</v>
      </c>
      <c r="D29" s="38">
        <f>'1.2.sz.mell.'!D29+'1.3.sz.mell.'!D29+'1.4.sz.mell.'!D29</f>
        <v>2000000</v>
      </c>
      <c r="E29" s="38">
        <f>'1.2.sz.mell.'!E29+'1.3.sz.mell.'!E29+'1.4.sz.mell.'!E29</f>
        <v>5791374</v>
      </c>
      <c r="F29" s="38">
        <f>'1.2.sz.mell.'!F29+'1.3.sz.mell.'!F29+'1.4.sz.mell.'!F29</f>
        <v>5366199</v>
      </c>
      <c r="G29" s="378">
        <f t="shared" si="1"/>
        <v>92.658477936323919</v>
      </c>
      <c r="I29" s="368"/>
      <c r="J29" s="368"/>
      <c r="K29" s="368"/>
    </row>
    <row r="30" spans="1:11" s="27" customFormat="1" ht="12" customHeight="1" x14ac:dyDescent="0.2">
      <c r="A30" s="28" t="s">
        <v>341</v>
      </c>
      <c r="B30" s="133" t="s">
        <v>354</v>
      </c>
      <c r="C30" s="32" t="s">
        <v>358</v>
      </c>
      <c r="D30" s="33">
        <f>'1.2.sz.mell.'!D30+'1.3.sz.mell.'!D30+'1.4.sz.mell.'!D30</f>
        <v>0</v>
      </c>
      <c r="E30" s="33">
        <f>'1.2.sz.mell.'!E30+'1.3.sz.mell.'!E30+'1.4.sz.mell.'!E30</f>
        <v>0</v>
      </c>
      <c r="F30" s="33">
        <f>'1.2.sz.mell.'!F30+'1.3.sz.mell.'!F30+'1.4.sz.mell.'!F30</f>
        <v>0</v>
      </c>
      <c r="G30" s="375"/>
      <c r="I30" s="368"/>
      <c r="J30" s="368"/>
      <c r="K30" s="368"/>
    </row>
    <row r="31" spans="1:11" s="27" customFormat="1" ht="12" customHeight="1" x14ac:dyDescent="0.2">
      <c r="A31" s="28" t="s">
        <v>342</v>
      </c>
      <c r="B31" s="133" t="s">
        <v>286</v>
      </c>
      <c r="C31" s="32" t="s">
        <v>359</v>
      </c>
      <c r="D31" s="33">
        <f>'1.2.sz.mell.'!D31+'1.3.sz.mell.'!D31+'1.4.sz.mell.'!D31</f>
        <v>1000000</v>
      </c>
      <c r="E31" s="33">
        <f>'1.2.sz.mell.'!E31+'1.3.sz.mell.'!E31+'1.4.sz.mell.'!E31</f>
        <v>1356101</v>
      </c>
      <c r="F31" s="33">
        <f>'1.2.sz.mell.'!F31+'1.3.sz.mell.'!F31+'1.4.sz.mell.'!F31</f>
        <v>37964</v>
      </c>
      <c r="G31" s="375">
        <v>0</v>
      </c>
      <c r="I31" s="368"/>
      <c r="J31" s="368"/>
      <c r="K31" s="368"/>
    </row>
    <row r="32" spans="1:11" s="27" customFormat="1" ht="12" customHeight="1" x14ac:dyDescent="0.2">
      <c r="A32" s="28" t="s">
        <v>343</v>
      </c>
      <c r="B32" s="134" t="s">
        <v>287</v>
      </c>
      <c r="C32" s="35" t="s">
        <v>360</v>
      </c>
      <c r="D32" s="33">
        <f>'1.2.sz.mell.'!D32+'1.3.sz.mell.'!D32+'1.4.sz.mell.'!D32</f>
        <v>0</v>
      </c>
      <c r="E32" s="33">
        <f>'1.2.sz.mell.'!E32+'1.3.sz.mell.'!E32+'1.4.sz.mell.'!E32</f>
        <v>0</v>
      </c>
      <c r="F32" s="33">
        <f>'1.2.sz.mell.'!F32+'1.3.sz.mell.'!F32+'1.4.sz.mell.'!F32</f>
        <v>0</v>
      </c>
      <c r="G32" s="375"/>
      <c r="I32" s="368"/>
      <c r="J32" s="368"/>
      <c r="K32" s="368"/>
    </row>
    <row r="33" spans="1:11" s="27" customFormat="1" ht="12" customHeight="1" thickBot="1" x14ac:dyDescent="0.25">
      <c r="A33" s="28" t="s">
        <v>397</v>
      </c>
      <c r="B33" s="134" t="s">
        <v>288</v>
      </c>
      <c r="C33" s="35" t="s">
        <v>355</v>
      </c>
      <c r="D33" s="37">
        <f>'1.2.sz.mell.'!D33+'1.3.sz.mell.'!D33+'1.4.sz.mell.'!D33</f>
        <v>30000</v>
      </c>
      <c r="E33" s="37">
        <f>'1.2.sz.mell.'!E33+'1.3.sz.mell.'!E33+'1.4.sz.mell.'!E33</f>
        <v>168603</v>
      </c>
      <c r="F33" s="37">
        <f>'1.2.sz.mell.'!F33+'1.3.sz.mell.'!F33+'1.4.sz.mell.'!F33</f>
        <v>81661</v>
      </c>
      <c r="G33" s="379">
        <f t="shared" si="1"/>
        <v>48.433895007799386</v>
      </c>
      <c r="I33" s="368"/>
      <c r="J33" s="368"/>
      <c r="K33" s="368"/>
    </row>
    <row r="34" spans="1:11" s="27" customFormat="1" ht="12" customHeight="1" thickBot="1" x14ac:dyDescent="0.25">
      <c r="A34" s="25" t="s">
        <v>41</v>
      </c>
      <c r="B34" s="131" t="s">
        <v>289</v>
      </c>
      <c r="C34" s="26" t="s">
        <v>42</v>
      </c>
      <c r="D34" s="12">
        <f>SUM(D35:D45)</f>
        <v>10886894</v>
      </c>
      <c r="E34" s="12">
        <f>SUM(E35:E45)</f>
        <v>18905695</v>
      </c>
      <c r="F34" s="12">
        <f t="shared" ref="F34" si="5">SUM(F35:F45)</f>
        <v>17417496</v>
      </c>
      <c r="G34" s="373">
        <f t="shared" si="1"/>
        <v>92.128303138287166</v>
      </c>
      <c r="I34" s="368"/>
      <c r="J34" s="368"/>
      <c r="K34" s="368"/>
    </row>
    <row r="35" spans="1:11" s="27" customFormat="1" ht="12" customHeight="1" x14ac:dyDescent="0.2">
      <c r="A35" s="28" t="s">
        <v>43</v>
      </c>
      <c r="B35" s="132" t="s">
        <v>290</v>
      </c>
      <c r="C35" s="29" t="s">
        <v>44</v>
      </c>
      <c r="D35" s="30">
        <f>'1.2.sz.mell.'!D35+'1.3.sz.mell.'!D35+'1.4.sz.mell.'!D35</f>
        <v>0</v>
      </c>
      <c r="E35" s="30"/>
      <c r="F35" s="30">
        <f>'1.2.sz.mell.'!F35+'1.3.sz.mell.'!F35+'1.4.sz.mell.'!F35</f>
        <v>0</v>
      </c>
      <c r="G35" s="374"/>
      <c r="I35" s="368"/>
      <c r="J35" s="368"/>
      <c r="K35" s="368"/>
    </row>
    <row r="36" spans="1:11" s="27" customFormat="1" ht="12" customHeight="1" x14ac:dyDescent="0.2">
      <c r="A36" s="31" t="s">
        <v>45</v>
      </c>
      <c r="B36" s="133" t="s">
        <v>291</v>
      </c>
      <c r="C36" s="32" t="s">
        <v>46</v>
      </c>
      <c r="D36" s="33">
        <f>'1.2.sz.mell.'!D36+'1.3.sz.mell.'!D36+'1.4.sz.mell.'!D36</f>
        <v>2610000</v>
      </c>
      <c r="E36" s="33">
        <v>4532000</v>
      </c>
      <c r="F36" s="33">
        <f>'1.2.sz.mell.'!F36+'1.3.sz.mell.'!F36+'1.4.sz.mell.'!F36+'3. sz. mell.'!I6</f>
        <v>4531998</v>
      </c>
      <c r="G36" s="375">
        <f t="shared" si="1"/>
        <v>99.999955869373352</v>
      </c>
      <c r="I36" s="368"/>
      <c r="J36" s="368"/>
      <c r="K36" s="368"/>
    </row>
    <row r="37" spans="1:11" s="27" customFormat="1" ht="12" customHeight="1" x14ac:dyDescent="0.2">
      <c r="A37" s="31" t="s">
        <v>47</v>
      </c>
      <c r="B37" s="133" t="s">
        <v>292</v>
      </c>
      <c r="C37" s="32" t="s">
        <v>48</v>
      </c>
      <c r="D37" s="33">
        <f>'1.2.sz.mell.'!D37+'1.3.sz.mell.'!D37+'1.4.sz.mell.'!D37</f>
        <v>0</v>
      </c>
      <c r="E37" s="33">
        <v>609638</v>
      </c>
      <c r="F37" s="33">
        <f>'1.2.sz.mell.'!F37+'1.3.sz.mell.'!F37+'1.4.sz.mell.'!F37</f>
        <v>609638</v>
      </c>
      <c r="G37" s="375">
        <f t="shared" si="1"/>
        <v>100</v>
      </c>
      <c r="I37" s="368"/>
      <c r="J37" s="368"/>
      <c r="K37" s="368"/>
    </row>
    <row r="38" spans="1:11" s="27" customFormat="1" ht="12" customHeight="1" x14ac:dyDescent="0.2">
      <c r="A38" s="31" t="s">
        <v>49</v>
      </c>
      <c r="B38" s="133" t="s">
        <v>293</v>
      </c>
      <c r="C38" s="32" t="s">
        <v>50</v>
      </c>
      <c r="D38" s="33">
        <f>'1.2.sz.mell.'!D38+'1.3.sz.mell.'!D38+'1.4.sz.mell.'!D38</f>
        <v>4932656</v>
      </c>
      <c r="E38" s="33">
        <v>4731691</v>
      </c>
      <c r="F38" s="33">
        <f>'1.2.sz.mell.'!F38+'1.3.sz.mell.'!F38+'1.4.sz.mell.'!F38</f>
        <v>4375994</v>
      </c>
      <c r="G38" s="375">
        <f t="shared" si="1"/>
        <v>92.482666344864867</v>
      </c>
      <c r="I38" s="368"/>
      <c r="J38" s="368"/>
      <c r="K38" s="368"/>
    </row>
    <row r="39" spans="1:11" s="27" customFormat="1" ht="12" customHeight="1" x14ac:dyDescent="0.2">
      <c r="A39" s="31" t="s">
        <v>51</v>
      </c>
      <c r="B39" s="133" t="s">
        <v>294</v>
      </c>
      <c r="C39" s="32" t="s">
        <v>52</v>
      </c>
      <c r="D39" s="33">
        <f>'1.2.sz.mell.'!D39+'1.3.sz.mell.'!D39+'1.4.sz.mell.'!D39</f>
        <v>1955800</v>
      </c>
      <c r="E39" s="33">
        <v>3032140</v>
      </c>
      <c r="F39" s="33">
        <f>'1.2.sz.mell.'!F39+'1.3.sz.mell.'!F39+'1.4.sz.mell.'!F39+'3. sz. mell.'!I9</f>
        <v>2904928</v>
      </c>
      <c r="G39" s="375">
        <f t="shared" si="1"/>
        <v>95.804547283436776</v>
      </c>
      <c r="I39" s="368"/>
      <c r="J39" s="368"/>
      <c r="K39" s="368"/>
    </row>
    <row r="40" spans="1:11" s="27" customFormat="1" ht="12" customHeight="1" x14ac:dyDescent="0.2">
      <c r="A40" s="31" t="s">
        <v>53</v>
      </c>
      <c r="B40" s="133" t="s">
        <v>295</v>
      </c>
      <c r="C40" s="32" t="s">
        <v>54</v>
      </c>
      <c r="D40" s="33">
        <f>'1.2.sz.mell.'!D40+'1.3.sz.mell.'!D40+'1.4.sz.mell.'!D40</f>
        <v>1378438</v>
      </c>
      <c r="E40" s="33">
        <v>2350115</v>
      </c>
      <c r="F40" s="33">
        <f>'1.2.sz.mell.'!F40+'1.3.sz.mell.'!F40+'1.4.sz.mell.'!F40+'3. sz. mell.'!I10</f>
        <v>2314133</v>
      </c>
      <c r="G40" s="375">
        <f t="shared" si="1"/>
        <v>98.468925988728202</v>
      </c>
      <c r="I40" s="368"/>
      <c r="J40" s="368"/>
      <c r="K40" s="368"/>
    </row>
    <row r="41" spans="1:11" s="27" customFormat="1" ht="12" customHeight="1" x14ac:dyDescent="0.2">
      <c r="A41" s="31" t="s">
        <v>55</v>
      </c>
      <c r="B41" s="133" t="s">
        <v>296</v>
      </c>
      <c r="C41" s="32" t="s">
        <v>56</v>
      </c>
      <c r="D41" s="33">
        <f>'1.2.sz.mell.'!D41+'1.3.sz.mell.'!D41+'1.4.sz.mell.'!D41</f>
        <v>0</v>
      </c>
      <c r="E41" s="33">
        <v>969306</v>
      </c>
      <c r="F41" s="33">
        <f>'1.2.sz.mell.'!F41+'1.3.sz.mell.'!F41+'1.4.sz.mell.'!F41</f>
        <v>0</v>
      </c>
      <c r="G41" s="375">
        <f t="shared" si="1"/>
        <v>0</v>
      </c>
      <c r="I41" s="368"/>
      <c r="J41" s="368"/>
      <c r="K41" s="368"/>
    </row>
    <row r="42" spans="1:11" s="27" customFormat="1" ht="12" customHeight="1" x14ac:dyDescent="0.2">
      <c r="A42" s="31" t="s">
        <v>57</v>
      </c>
      <c r="B42" s="133" t="s">
        <v>297</v>
      </c>
      <c r="C42" s="32" t="s">
        <v>58</v>
      </c>
      <c r="D42" s="33">
        <f>'1.2.sz.mell.'!D42+'1.3.sz.mell.'!D42+'1.4.sz.mell.'!D42</f>
        <v>10000</v>
      </c>
      <c r="E42" s="33">
        <v>44338</v>
      </c>
      <c r="F42" s="33">
        <f>'1.2.sz.mell.'!F42+'1.3.sz.mell.'!F42+'1.4.sz.mell.'!F42+'3. sz. mell.'!I12</f>
        <v>44338</v>
      </c>
      <c r="G42" s="375">
        <f t="shared" si="1"/>
        <v>100</v>
      </c>
      <c r="I42" s="368"/>
      <c r="J42" s="368"/>
      <c r="K42" s="368"/>
    </row>
    <row r="43" spans="1:11" s="27" customFormat="1" ht="12" customHeight="1" x14ac:dyDescent="0.2">
      <c r="A43" s="31" t="s">
        <v>59</v>
      </c>
      <c r="B43" s="133" t="s">
        <v>298</v>
      </c>
      <c r="C43" s="32" t="s">
        <v>60</v>
      </c>
      <c r="D43" s="33">
        <f>'1.2.sz.mell.'!D43+'1.3.sz.mell.'!D43+'1.4.sz.mell.'!D43</f>
        <v>0</v>
      </c>
      <c r="E43" s="33">
        <v>2434</v>
      </c>
      <c r="F43" s="33">
        <f>'3. sz. mell.'!I13</f>
        <v>2434</v>
      </c>
      <c r="G43" s="380"/>
      <c r="I43" s="368"/>
      <c r="J43" s="368"/>
      <c r="K43" s="368"/>
    </row>
    <row r="44" spans="1:11" s="27" customFormat="1" ht="12" customHeight="1" x14ac:dyDescent="0.2">
      <c r="A44" s="34" t="s">
        <v>61</v>
      </c>
      <c r="B44" s="133" t="s">
        <v>299</v>
      </c>
      <c r="C44" s="155" t="s">
        <v>439</v>
      </c>
      <c r="D44" s="33">
        <f>'1.2.sz.mell.'!D44+'1.3.sz.mell.'!D44+'1.4.sz.mell.'!D44</f>
        <v>0</v>
      </c>
      <c r="E44" s="33"/>
      <c r="F44" s="33">
        <f>'1.2.sz.mell.'!F44+'1.3.sz.mell.'!F44+'1.4.sz.mell.'!F44</f>
        <v>0</v>
      </c>
      <c r="G44" s="381"/>
      <c r="I44" s="368"/>
      <c r="J44" s="368"/>
      <c r="K44" s="368"/>
    </row>
    <row r="45" spans="1:11" s="27" customFormat="1" ht="12" customHeight="1" thickBot="1" x14ac:dyDescent="0.25">
      <c r="A45" s="34" t="s">
        <v>440</v>
      </c>
      <c r="B45" s="133" t="s">
        <v>441</v>
      </c>
      <c r="C45" s="35" t="s">
        <v>62</v>
      </c>
      <c r="D45" s="33">
        <f>'1.2.sz.mell.'!D45+'1.3.sz.mell.'!D45+'1.4.sz.mell.'!D45</f>
        <v>0</v>
      </c>
      <c r="E45" s="33">
        <v>2634033</v>
      </c>
      <c r="F45" s="33">
        <f>'1.2.sz.mell.'!F45+'1.3.sz.mell.'!F45+'1.4.sz.mell.'!F45</f>
        <v>2634033</v>
      </c>
      <c r="G45" s="381"/>
      <c r="I45" s="368"/>
      <c r="J45" s="368"/>
      <c r="K45" s="368"/>
    </row>
    <row r="46" spans="1:11" s="27" customFormat="1" ht="12" customHeight="1" thickBot="1" x14ac:dyDescent="0.25">
      <c r="A46" s="25" t="s">
        <v>63</v>
      </c>
      <c r="B46" s="131" t="s">
        <v>300</v>
      </c>
      <c r="C46" s="26" t="s">
        <v>64</v>
      </c>
      <c r="D46" s="12">
        <f>SUM(D47:D51)</f>
        <v>0</v>
      </c>
      <c r="E46" s="12">
        <f t="shared" ref="E46:F46" si="6">SUM(E47:E51)</f>
        <v>0</v>
      </c>
      <c r="F46" s="12">
        <f t="shared" si="6"/>
        <v>0</v>
      </c>
      <c r="G46" s="373"/>
      <c r="I46" s="368"/>
      <c r="J46" s="368"/>
      <c r="K46" s="368"/>
    </row>
    <row r="47" spans="1:11" s="27" customFormat="1" ht="12" customHeight="1" x14ac:dyDescent="0.2">
      <c r="A47" s="28" t="s">
        <v>65</v>
      </c>
      <c r="B47" s="132" t="s">
        <v>301</v>
      </c>
      <c r="C47" s="29" t="s">
        <v>66</v>
      </c>
      <c r="D47" s="41">
        <f>'1.2.sz.mell.'!D47+'1.3.sz.mell.'!D47+'1.4.sz.mell.'!D47</f>
        <v>0</v>
      </c>
      <c r="E47" s="41">
        <f>'1.2.sz.mell.'!E47+'1.3.sz.mell.'!E47+'1.4.sz.mell.'!E47</f>
        <v>0</v>
      </c>
      <c r="F47" s="41">
        <f>'1.2.sz.mell.'!F47+'1.3.sz.mell.'!F47+'1.4.sz.mell.'!F47</f>
        <v>0</v>
      </c>
      <c r="G47" s="382"/>
      <c r="I47" s="368"/>
      <c r="J47" s="368"/>
      <c r="K47" s="368"/>
    </row>
    <row r="48" spans="1:11" s="27" customFormat="1" ht="12" customHeight="1" x14ac:dyDescent="0.2">
      <c r="A48" s="31" t="s">
        <v>67</v>
      </c>
      <c r="B48" s="133" t="s">
        <v>302</v>
      </c>
      <c r="C48" s="32" t="s">
        <v>68</v>
      </c>
      <c r="D48" s="39">
        <f>'1.2.sz.mell.'!D48+'1.3.sz.mell.'!D48+'1.4.sz.mell.'!D48</f>
        <v>0</v>
      </c>
      <c r="E48" s="39">
        <f>'1.2.sz.mell.'!E48+'1.3.sz.mell.'!E48+'1.4.sz.mell.'!E48</f>
        <v>0</v>
      </c>
      <c r="F48" s="39">
        <f>'1.2.sz.mell.'!F48+'1.3.sz.mell.'!F48+'1.4.sz.mell.'!F48</f>
        <v>0</v>
      </c>
      <c r="G48" s="380"/>
      <c r="I48" s="368"/>
      <c r="J48" s="368"/>
      <c r="K48" s="368"/>
    </row>
    <row r="49" spans="1:11" s="27" customFormat="1" ht="12" customHeight="1" x14ac:dyDescent="0.2">
      <c r="A49" s="31" t="s">
        <v>69</v>
      </c>
      <c r="B49" s="133" t="s">
        <v>303</v>
      </c>
      <c r="C49" s="32" t="s">
        <v>70</v>
      </c>
      <c r="D49" s="39">
        <f>'1.2.sz.mell.'!D49+'1.3.sz.mell.'!D49+'1.4.sz.mell.'!D49</f>
        <v>0</v>
      </c>
      <c r="E49" s="39">
        <f>'1.2.sz.mell.'!E49+'1.3.sz.mell.'!E49+'1.4.sz.mell.'!E49</f>
        <v>0</v>
      </c>
      <c r="F49" s="39">
        <f>'1.2.sz.mell.'!F49+'1.3.sz.mell.'!F49+'1.4.sz.mell.'!F49</f>
        <v>0</v>
      </c>
      <c r="G49" s="380"/>
      <c r="I49" s="368"/>
      <c r="J49" s="368"/>
      <c r="K49" s="368"/>
    </row>
    <row r="50" spans="1:11" s="27" customFormat="1" ht="12" customHeight="1" x14ac:dyDescent="0.2">
      <c r="A50" s="31" t="s">
        <v>71</v>
      </c>
      <c r="B50" s="133" t="s">
        <v>304</v>
      </c>
      <c r="C50" s="32" t="s">
        <v>72</v>
      </c>
      <c r="D50" s="39">
        <f>'1.2.sz.mell.'!D50+'1.3.sz.mell.'!D50+'1.4.sz.mell.'!D50</f>
        <v>0</v>
      </c>
      <c r="E50" s="39">
        <f>'1.2.sz.mell.'!E50+'1.3.sz.mell.'!E50+'1.4.sz.mell.'!E50</f>
        <v>0</v>
      </c>
      <c r="F50" s="39">
        <f>'1.2.sz.mell.'!F50+'1.3.sz.mell.'!F50+'1.4.sz.mell.'!F50</f>
        <v>0</v>
      </c>
      <c r="G50" s="380"/>
      <c r="I50" s="368"/>
      <c r="J50" s="368"/>
      <c r="K50" s="368"/>
    </row>
    <row r="51" spans="1:11" s="27" customFormat="1" ht="12" customHeight="1" thickBot="1" x14ac:dyDescent="0.25">
      <c r="A51" s="34" t="s">
        <v>73</v>
      </c>
      <c r="B51" s="133" t="s">
        <v>305</v>
      </c>
      <c r="C51" s="35" t="s">
        <v>74</v>
      </c>
      <c r="D51" s="40">
        <f>'1.2.sz.mell.'!D51+'1.3.sz.mell.'!D51+'1.4.sz.mell.'!D51</f>
        <v>0</v>
      </c>
      <c r="E51" s="40">
        <f>'1.2.sz.mell.'!E51+'1.3.sz.mell.'!E51+'1.4.sz.mell.'!E51</f>
        <v>0</v>
      </c>
      <c r="F51" s="40">
        <f>'1.2.sz.mell.'!F51+'1.3.sz.mell.'!F51+'1.4.sz.mell.'!F51</f>
        <v>0</v>
      </c>
      <c r="G51" s="381"/>
      <c r="I51" s="368"/>
      <c r="J51" s="368"/>
      <c r="K51" s="368"/>
    </row>
    <row r="52" spans="1:11" s="27" customFormat="1" ht="12" customHeight="1" thickBot="1" x14ac:dyDescent="0.25">
      <c r="A52" s="25" t="s">
        <v>75</v>
      </c>
      <c r="B52" s="131" t="s">
        <v>306</v>
      </c>
      <c r="C52" s="26" t="s">
        <v>76</v>
      </c>
      <c r="D52" s="12">
        <f>SUM(D53:D58)</f>
        <v>0</v>
      </c>
      <c r="E52" s="12">
        <f t="shared" ref="E52:F52" si="7">SUM(E53:E58)</f>
        <v>475428</v>
      </c>
      <c r="F52" s="12">
        <f t="shared" si="7"/>
        <v>375548</v>
      </c>
      <c r="G52" s="373">
        <f t="shared" si="1"/>
        <v>78.991561287934246</v>
      </c>
      <c r="I52" s="368"/>
      <c r="J52" s="368"/>
      <c r="K52" s="368"/>
    </row>
    <row r="53" spans="1:11" s="27" customFormat="1" ht="12" customHeight="1" x14ac:dyDescent="0.2">
      <c r="A53" s="28" t="s">
        <v>365</v>
      </c>
      <c r="B53" s="132" t="s">
        <v>307</v>
      </c>
      <c r="C53" s="29" t="s">
        <v>362</v>
      </c>
      <c r="D53" s="30">
        <f>'1.2.sz.mell.'!D53+'1.3.sz.mell.'!D53+'1.4.sz.mell.'!D53</f>
        <v>0</v>
      </c>
      <c r="E53" s="30">
        <f>'1.2.sz.mell.'!E53+'1.3.sz.mell.'!E53+'1.4.sz.mell.'!E53</f>
        <v>0</v>
      </c>
      <c r="F53" s="30">
        <f>'1.2.sz.mell.'!F53+'1.3.sz.mell.'!F53+'1.4.sz.mell.'!F53</f>
        <v>0</v>
      </c>
      <c r="G53" s="374"/>
      <c r="I53" s="368"/>
      <c r="J53" s="368"/>
      <c r="K53" s="368"/>
    </row>
    <row r="54" spans="1:11" s="27" customFormat="1" ht="12" customHeight="1" x14ac:dyDescent="0.2">
      <c r="A54" s="28" t="s">
        <v>366</v>
      </c>
      <c r="B54" s="133" t="s">
        <v>308</v>
      </c>
      <c r="C54" s="32" t="s">
        <v>363</v>
      </c>
      <c r="D54" s="30"/>
      <c r="E54" s="30"/>
      <c r="F54" s="30"/>
      <c r="G54" s="374"/>
      <c r="I54" s="368"/>
      <c r="J54" s="368"/>
      <c r="K54" s="368"/>
    </row>
    <row r="55" spans="1:11" s="27" customFormat="1" ht="13.5" customHeight="1" x14ac:dyDescent="0.2">
      <c r="A55" s="28" t="s">
        <v>367</v>
      </c>
      <c r="B55" s="133" t="s">
        <v>309</v>
      </c>
      <c r="C55" s="32" t="s">
        <v>391</v>
      </c>
      <c r="D55" s="30"/>
      <c r="E55" s="30"/>
      <c r="F55" s="30"/>
      <c r="G55" s="374"/>
      <c r="I55" s="368"/>
      <c r="J55" s="368"/>
      <c r="K55" s="368"/>
    </row>
    <row r="56" spans="1:11" s="27" customFormat="1" ht="12" customHeight="1" x14ac:dyDescent="0.2">
      <c r="A56" s="34" t="s">
        <v>368</v>
      </c>
      <c r="B56" s="134" t="s">
        <v>364</v>
      </c>
      <c r="C56" s="35" t="s">
        <v>370</v>
      </c>
      <c r="D56" s="37">
        <f>'1.2.sz.mell.'!D56+'1.3.sz.mell.'!D56+'1.4.sz.mell.'!D56</f>
        <v>0</v>
      </c>
      <c r="E56" s="37">
        <f>'1.2.sz.mell.'!E56+'1.3.sz.mell.'!E56+'1.4.sz.mell.'!E56</f>
        <v>99880</v>
      </c>
      <c r="F56" s="37">
        <f>'1.2.sz.mell.'!F56+'1.3.sz.mell.'!F56+'1.4.sz.mell.'!F56</f>
        <v>0</v>
      </c>
      <c r="G56" s="379"/>
      <c r="I56" s="368"/>
      <c r="J56" s="368"/>
      <c r="K56" s="368"/>
    </row>
    <row r="57" spans="1:11" s="27" customFormat="1" ht="12" customHeight="1" x14ac:dyDescent="0.2">
      <c r="A57" s="34" t="s">
        <v>369</v>
      </c>
      <c r="B57" s="134" t="s">
        <v>361</v>
      </c>
      <c r="C57" s="35" t="s">
        <v>371</v>
      </c>
      <c r="D57" s="37">
        <f>'1.2.sz.mell.'!D57+'1.3.sz.mell.'!D57+'1.4.sz.mell.'!D57</f>
        <v>0</v>
      </c>
      <c r="E57" s="37">
        <f>'1.2.sz.mell.'!E57+'1.3.sz.mell.'!E57+'1.4.sz.mell.'!E57</f>
        <v>375548</v>
      </c>
      <c r="F57" s="37">
        <f>'1.2.sz.mell.'!F57+'1.3.sz.mell.'!F57+'1.4.sz.mell.'!F57</f>
        <v>375548</v>
      </c>
      <c r="G57" s="375">
        <f t="shared" si="1"/>
        <v>100</v>
      </c>
      <c r="I57" s="368"/>
      <c r="J57" s="368"/>
      <c r="K57" s="368"/>
    </row>
    <row r="58" spans="1:11" s="27" customFormat="1" ht="12" customHeight="1" thickBot="1" x14ac:dyDescent="0.25">
      <c r="A58" s="34" t="s">
        <v>442</v>
      </c>
      <c r="B58" s="134" t="s">
        <v>361</v>
      </c>
      <c r="C58" s="151" t="s">
        <v>443</v>
      </c>
      <c r="D58" s="37"/>
      <c r="E58" s="37"/>
      <c r="F58" s="37"/>
      <c r="G58" s="376"/>
      <c r="I58" s="368"/>
      <c r="J58" s="368"/>
      <c r="K58" s="368"/>
    </row>
    <row r="59" spans="1:11" s="27" customFormat="1" ht="12" customHeight="1" thickBot="1" x14ac:dyDescent="0.25">
      <c r="A59" s="25" t="s">
        <v>81</v>
      </c>
      <c r="B59" s="131" t="s">
        <v>310</v>
      </c>
      <c r="C59" s="36" t="s">
        <v>82</v>
      </c>
      <c r="D59" s="12">
        <f>SUM(D60:D65)</f>
        <v>0</v>
      </c>
      <c r="E59" s="12">
        <f t="shared" ref="E59:F59" si="8">SUM(E60:E65)</f>
        <v>183188</v>
      </c>
      <c r="F59" s="12">
        <f t="shared" si="8"/>
        <v>0</v>
      </c>
      <c r="G59" s="373"/>
      <c r="I59" s="368"/>
      <c r="J59" s="368"/>
      <c r="K59" s="368"/>
    </row>
    <row r="60" spans="1:11" s="27" customFormat="1" ht="12" customHeight="1" x14ac:dyDescent="0.2">
      <c r="A60" s="28" t="s">
        <v>377</v>
      </c>
      <c r="B60" s="132" t="s">
        <v>311</v>
      </c>
      <c r="C60" s="29" t="s">
        <v>372</v>
      </c>
      <c r="D60" s="39">
        <f>'1.2.sz.mell.'!D60+'1.3.sz.mell.'!D60+'1.4.sz.mell.'!D60</f>
        <v>0</v>
      </c>
      <c r="E60" s="39">
        <f>'1.2.sz.mell.'!E60+'1.3.sz.mell.'!E60+'1.4.sz.mell.'!E60</f>
        <v>0</v>
      </c>
      <c r="F60" s="39">
        <f>'1.2.sz.mell.'!F60+'1.3.sz.mell.'!F60+'1.4.sz.mell.'!F60</f>
        <v>0</v>
      </c>
      <c r="G60" s="380"/>
      <c r="I60" s="368"/>
      <c r="J60" s="368"/>
      <c r="K60" s="368"/>
    </row>
    <row r="61" spans="1:11" s="27" customFormat="1" ht="12" customHeight="1" x14ac:dyDescent="0.2">
      <c r="A61" s="28" t="s">
        <v>378</v>
      </c>
      <c r="B61" s="132" t="s">
        <v>312</v>
      </c>
      <c r="C61" s="32" t="s">
        <v>373</v>
      </c>
      <c r="D61" s="39"/>
      <c r="E61" s="39"/>
      <c r="F61" s="39"/>
      <c r="G61" s="380"/>
      <c r="I61" s="368"/>
      <c r="J61" s="368"/>
      <c r="K61" s="368"/>
    </row>
    <row r="62" spans="1:11" s="27" customFormat="1" ht="11.25" customHeight="1" x14ac:dyDescent="0.2">
      <c r="A62" s="28" t="s">
        <v>379</v>
      </c>
      <c r="B62" s="132" t="s">
        <v>313</v>
      </c>
      <c r="C62" s="32" t="s">
        <v>392</v>
      </c>
      <c r="D62" s="39"/>
      <c r="E62" s="39"/>
      <c r="F62" s="39"/>
      <c r="G62" s="380"/>
      <c r="I62" s="368"/>
      <c r="J62" s="368"/>
      <c r="K62" s="368"/>
    </row>
    <row r="63" spans="1:11" s="27" customFormat="1" ht="12" customHeight="1" x14ac:dyDescent="0.2">
      <c r="A63" s="28" t="s">
        <v>380</v>
      </c>
      <c r="B63" s="138" t="s">
        <v>375</v>
      </c>
      <c r="C63" s="35" t="s">
        <v>374</v>
      </c>
      <c r="D63" s="39">
        <f>'1.2.sz.mell.'!D63+'1.3.sz.mell.'!D63+'1.4.sz.mell.'!D63</f>
        <v>0</v>
      </c>
      <c r="E63" s="39">
        <v>183188</v>
      </c>
      <c r="F63" s="39"/>
      <c r="G63" s="380"/>
      <c r="I63" s="368"/>
      <c r="J63" s="368"/>
      <c r="K63" s="368"/>
    </row>
    <row r="64" spans="1:11" s="27" customFormat="1" ht="12" customHeight="1" x14ac:dyDescent="0.2">
      <c r="A64" s="28" t="s">
        <v>381</v>
      </c>
      <c r="B64" s="134" t="s">
        <v>382</v>
      </c>
      <c r="C64" s="35" t="s">
        <v>376</v>
      </c>
      <c r="D64" s="39">
        <f>'1.2.sz.mell.'!D64+'1.3.sz.mell.'!D64+'1.4.sz.mell.'!D64</f>
        <v>0</v>
      </c>
      <c r="E64" s="39">
        <f>'1.2.sz.mell.'!E64+'1.3.sz.mell.'!E64+'1.4.sz.mell.'!E64</f>
        <v>0</v>
      </c>
      <c r="F64" s="39">
        <f>'1.2.sz.mell.'!F64+'1.3.sz.mell.'!F64+'1.4.sz.mell.'!F64</f>
        <v>0</v>
      </c>
      <c r="G64" s="380"/>
      <c r="I64" s="368"/>
      <c r="J64" s="368"/>
      <c r="K64" s="368"/>
    </row>
    <row r="65" spans="1:11" s="27" customFormat="1" ht="12" customHeight="1" thickBot="1" x14ac:dyDescent="0.25">
      <c r="A65" s="28" t="s">
        <v>444</v>
      </c>
      <c r="B65" s="134" t="s">
        <v>382</v>
      </c>
      <c r="C65" s="151" t="s">
        <v>445</v>
      </c>
      <c r="D65" s="39"/>
      <c r="E65" s="39"/>
      <c r="F65" s="39"/>
      <c r="G65" s="383"/>
      <c r="I65" s="368"/>
      <c r="J65" s="368"/>
      <c r="K65" s="368"/>
    </row>
    <row r="66" spans="1:11" s="27" customFormat="1" ht="12" customHeight="1" thickBot="1" x14ac:dyDescent="0.25">
      <c r="A66" s="25" t="s">
        <v>83</v>
      </c>
      <c r="B66" s="131"/>
      <c r="C66" s="26" t="s">
        <v>84</v>
      </c>
      <c r="D66" s="15">
        <f>+D5+D12+D19+D26+D34+D46+D52+D59</f>
        <v>262552189</v>
      </c>
      <c r="E66" s="15">
        <f t="shared" ref="E66:F66" si="9">+E5+E12+E19+E26+E34+E46+E52+E59</f>
        <v>255021948</v>
      </c>
      <c r="F66" s="15">
        <f t="shared" si="9"/>
        <v>251348100</v>
      </c>
      <c r="G66" s="377">
        <f t="shared" si="1"/>
        <v>98.559399287468381</v>
      </c>
      <c r="I66" s="368"/>
      <c r="J66" s="368"/>
      <c r="K66" s="368"/>
    </row>
    <row r="67" spans="1:11" s="27" customFormat="1" ht="12" customHeight="1" thickBot="1" x14ac:dyDescent="0.25">
      <c r="A67" s="42" t="s">
        <v>85</v>
      </c>
      <c r="B67" s="131" t="s">
        <v>315</v>
      </c>
      <c r="C67" s="36" t="s">
        <v>86</v>
      </c>
      <c r="D67" s="12">
        <f>SUM(D68:D70)</f>
        <v>0</v>
      </c>
      <c r="E67" s="12">
        <f t="shared" ref="E67:F67" si="10">SUM(E68:E70)</f>
        <v>0</v>
      </c>
      <c r="F67" s="12">
        <f t="shared" si="10"/>
        <v>0</v>
      </c>
      <c r="G67" s="373"/>
      <c r="I67" s="368"/>
      <c r="J67" s="368"/>
      <c r="K67" s="368"/>
    </row>
    <row r="68" spans="1:11" s="27" customFormat="1" ht="12" customHeight="1" x14ac:dyDescent="0.2">
      <c r="A68" s="28" t="s">
        <v>87</v>
      </c>
      <c r="B68" s="132" t="s">
        <v>316</v>
      </c>
      <c r="C68" s="29" t="s">
        <v>88</v>
      </c>
      <c r="D68" s="39">
        <f>'1.2.sz.mell.'!D68+'1.3.sz.mell.'!D68+'1.4.sz.mell.'!D68</f>
        <v>0</v>
      </c>
      <c r="E68" s="39">
        <f>'1.2.sz.mell.'!E68+'1.3.sz.mell.'!E68+'1.4.sz.mell.'!E68</f>
        <v>0</v>
      </c>
      <c r="F68" s="39">
        <f>'1.2.sz.mell.'!F68+'1.3.sz.mell.'!F68+'1.4.sz.mell.'!F68</f>
        <v>0</v>
      </c>
      <c r="G68" s="380"/>
      <c r="I68" s="368"/>
      <c r="J68" s="368"/>
      <c r="K68" s="368"/>
    </row>
    <row r="69" spans="1:11" s="27" customFormat="1" ht="12" customHeight="1" x14ac:dyDescent="0.2">
      <c r="A69" s="31" t="s">
        <v>89</v>
      </c>
      <c r="B69" s="132" t="s">
        <v>317</v>
      </c>
      <c r="C69" s="32" t="s">
        <v>90</v>
      </c>
      <c r="D69" s="39">
        <f>'1.2.sz.mell.'!D69+'1.3.sz.mell.'!D69+'1.4.sz.mell.'!D69</f>
        <v>0</v>
      </c>
      <c r="E69" s="39">
        <f>'1.2.sz.mell.'!E69+'1.3.sz.mell.'!E69+'1.4.sz.mell.'!E69</f>
        <v>0</v>
      </c>
      <c r="F69" s="39">
        <f>'1.2.sz.mell.'!F69+'1.3.sz.mell.'!F69+'1.4.sz.mell.'!F69</f>
        <v>0</v>
      </c>
      <c r="G69" s="380"/>
      <c r="I69" s="368"/>
      <c r="J69" s="368"/>
      <c r="K69" s="368"/>
    </row>
    <row r="70" spans="1:11" s="27" customFormat="1" ht="12" customHeight="1" thickBot="1" x14ac:dyDescent="0.25">
      <c r="A70" s="34" t="s">
        <v>91</v>
      </c>
      <c r="B70" s="132" t="s">
        <v>318</v>
      </c>
      <c r="C70" s="43" t="s">
        <v>92</v>
      </c>
      <c r="D70" s="39">
        <f>'1.2.sz.mell.'!D70+'1.3.sz.mell.'!D70+'1.4.sz.mell.'!D70</f>
        <v>0</v>
      </c>
      <c r="E70" s="39">
        <f>'1.2.sz.mell.'!E70+'1.3.sz.mell.'!E70+'1.4.sz.mell.'!E70</f>
        <v>0</v>
      </c>
      <c r="F70" s="39">
        <f>'1.2.sz.mell.'!F70+'1.3.sz.mell.'!F70+'1.4.sz.mell.'!F70</f>
        <v>0</v>
      </c>
      <c r="G70" s="380"/>
      <c r="I70" s="368"/>
      <c r="J70" s="368"/>
      <c r="K70" s="368"/>
    </row>
    <row r="71" spans="1:11" s="27" customFormat="1" ht="12" customHeight="1" thickBot="1" x14ac:dyDescent="0.25">
      <c r="A71" s="42" t="s">
        <v>93</v>
      </c>
      <c r="B71" s="131" t="s">
        <v>319</v>
      </c>
      <c r="C71" s="36" t="s">
        <v>94</v>
      </c>
      <c r="D71" s="12">
        <f>SUM(D72:D75)</f>
        <v>0</v>
      </c>
      <c r="E71" s="12">
        <f t="shared" ref="E71:F71" si="11">SUM(E72:E75)</f>
        <v>0</v>
      </c>
      <c r="F71" s="12">
        <f t="shared" si="11"/>
        <v>0</v>
      </c>
      <c r="G71" s="373"/>
      <c r="I71" s="368"/>
      <c r="J71" s="368"/>
      <c r="K71" s="368"/>
    </row>
    <row r="72" spans="1:11" s="27" customFormat="1" ht="12" customHeight="1" x14ac:dyDescent="0.2">
      <c r="A72" s="28" t="s">
        <v>95</v>
      </c>
      <c r="B72" s="132" t="s">
        <v>320</v>
      </c>
      <c r="C72" s="29" t="s">
        <v>96</v>
      </c>
      <c r="D72" s="39">
        <f>'1.2.sz.mell.'!D72+'1.3.sz.mell.'!D72+'1.4.sz.mell.'!D72</f>
        <v>0</v>
      </c>
      <c r="E72" s="39">
        <f>'1.2.sz.mell.'!E72+'1.3.sz.mell.'!E72+'1.4.sz.mell.'!E72</f>
        <v>0</v>
      </c>
      <c r="F72" s="39">
        <f>'1.2.sz.mell.'!F72+'1.3.sz.mell.'!F72+'1.4.sz.mell.'!F72</f>
        <v>0</v>
      </c>
      <c r="G72" s="380"/>
      <c r="I72" s="368"/>
      <c r="J72" s="368"/>
      <c r="K72" s="368"/>
    </row>
    <row r="73" spans="1:11" s="27" customFormat="1" ht="12" customHeight="1" x14ac:dyDescent="0.2">
      <c r="A73" s="31" t="s">
        <v>97</v>
      </c>
      <c r="B73" s="132" t="s">
        <v>321</v>
      </c>
      <c r="C73" s="32" t="s">
        <v>98</v>
      </c>
      <c r="D73" s="39">
        <f>'1.2.sz.mell.'!D73+'1.3.sz.mell.'!D73+'1.4.sz.mell.'!D73</f>
        <v>0</v>
      </c>
      <c r="E73" s="39">
        <f>'1.2.sz.mell.'!E73+'1.3.sz.mell.'!E73+'1.4.sz.mell.'!E73</f>
        <v>0</v>
      </c>
      <c r="F73" s="39">
        <f>'1.2.sz.mell.'!F73+'1.3.sz.mell.'!F73+'1.4.sz.mell.'!F73</f>
        <v>0</v>
      </c>
      <c r="G73" s="380"/>
      <c r="I73" s="368"/>
      <c r="J73" s="368"/>
      <c r="K73" s="368"/>
    </row>
    <row r="74" spans="1:11" s="27" customFormat="1" ht="12" customHeight="1" x14ac:dyDescent="0.2">
      <c r="A74" s="31" t="s">
        <v>99</v>
      </c>
      <c r="B74" s="132" t="s">
        <v>322</v>
      </c>
      <c r="C74" s="32" t="s">
        <v>100</v>
      </c>
      <c r="D74" s="39">
        <f>'1.2.sz.mell.'!D74+'1.3.sz.mell.'!D74+'1.4.sz.mell.'!D74</f>
        <v>0</v>
      </c>
      <c r="E74" s="39">
        <f>'1.2.sz.mell.'!E74+'1.3.sz.mell.'!E74+'1.4.sz.mell.'!E74</f>
        <v>0</v>
      </c>
      <c r="F74" s="39">
        <f>'1.2.sz.mell.'!F74+'1.3.sz.mell.'!F74+'1.4.sz.mell.'!F74</f>
        <v>0</v>
      </c>
      <c r="G74" s="380"/>
      <c r="I74" s="368"/>
      <c r="J74" s="368"/>
      <c r="K74" s="368"/>
    </row>
    <row r="75" spans="1:11" s="27" customFormat="1" ht="12" customHeight="1" thickBot="1" x14ac:dyDescent="0.25">
      <c r="A75" s="34" t="s">
        <v>101</v>
      </c>
      <c r="B75" s="132" t="s">
        <v>323</v>
      </c>
      <c r="C75" s="35" t="s">
        <v>102</v>
      </c>
      <c r="D75" s="39">
        <f>'1.2.sz.mell.'!D75+'1.3.sz.mell.'!D75+'1.4.sz.mell.'!D75</f>
        <v>0</v>
      </c>
      <c r="E75" s="39">
        <f>'1.2.sz.mell.'!E75+'1.3.sz.mell.'!E75+'1.4.sz.mell.'!E75</f>
        <v>0</v>
      </c>
      <c r="F75" s="39">
        <f>'1.2.sz.mell.'!F75+'1.3.sz.mell.'!F75+'1.4.sz.mell.'!F75</f>
        <v>0</v>
      </c>
      <c r="G75" s="380"/>
      <c r="I75" s="368"/>
      <c r="J75" s="368"/>
      <c r="K75" s="368"/>
    </row>
    <row r="76" spans="1:11" s="27" customFormat="1" ht="12" customHeight="1" thickBot="1" x14ac:dyDescent="0.25">
      <c r="A76" s="42" t="s">
        <v>103</v>
      </c>
      <c r="B76" s="131" t="s">
        <v>324</v>
      </c>
      <c r="C76" s="36" t="s">
        <v>104</v>
      </c>
      <c r="D76" s="12">
        <f>SUM(D77:D78)</f>
        <v>31620845</v>
      </c>
      <c r="E76" s="12">
        <f t="shared" ref="E76:F76" si="12">SUM(E77:E78)</f>
        <v>25017293</v>
      </c>
      <c r="F76" s="12">
        <f t="shared" si="12"/>
        <v>25016293</v>
      </c>
      <c r="G76" s="373">
        <f t="shared" ref="G76:G91" si="13">F76/E76*100</f>
        <v>99.996002764967415</v>
      </c>
      <c r="I76" s="368"/>
      <c r="J76" s="368"/>
      <c r="K76" s="368"/>
    </row>
    <row r="77" spans="1:11" s="27" customFormat="1" ht="12" customHeight="1" x14ac:dyDescent="0.2">
      <c r="A77" s="28" t="s">
        <v>105</v>
      </c>
      <c r="B77" s="132" t="s">
        <v>325</v>
      </c>
      <c r="C77" s="29" t="s">
        <v>106</v>
      </c>
      <c r="D77" s="39">
        <f>'1.2.sz.mell.'!D77+'1.3.sz.mell.'!D77+'1.4.sz.mell.'!D77</f>
        <v>31620845</v>
      </c>
      <c r="E77" s="39">
        <v>25017293</v>
      </c>
      <c r="F77" s="39">
        <f>'1.2.sz.mell.'!F77+'3. sz. mell.'!I42</f>
        <v>25016293</v>
      </c>
      <c r="G77" s="380">
        <f t="shared" si="13"/>
        <v>99.996002764967415</v>
      </c>
      <c r="I77" s="368"/>
      <c r="J77" s="368"/>
      <c r="K77" s="368"/>
    </row>
    <row r="78" spans="1:11" s="27" customFormat="1" ht="12" customHeight="1" thickBot="1" x14ac:dyDescent="0.25">
      <c r="A78" s="34" t="s">
        <v>107</v>
      </c>
      <c r="B78" s="132" t="s">
        <v>326</v>
      </c>
      <c r="C78" s="35" t="s">
        <v>108</v>
      </c>
      <c r="D78" s="39">
        <f>'1.2.sz.mell.'!D78+'1.3.sz.mell.'!D78+'1.4.sz.mell.'!D78</f>
        <v>0</v>
      </c>
      <c r="E78" s="39">
        <f>'1.2.sz.mell.'!E78+'1.3.sz.mell.'!E78+'1.4.sz.mell.'!E78</f>
        <v>0</v>
      </c>
      <c r="F78" s="39">
        <f>'1.2.sz.mell.'!F78+'1.3.sz.mell.'!F78+'1.4.sz.mell.'!F78</f>
        <v>0</v>
      </c>
      <c r="G78" s="380"/>
      <c r="I78" s="368"/>
      <c r="J78" s="368"/>
      <c r="K78" s="368"/>
    </row>
    <row r="79" spans="1:11" s="27" customFormat="1" ht="12" customHeight="1" thickBot="1" x14ac:dyDescent="0.25">
      <c r="A79" s="42" t="s">
        <v>109</v>
      </c>
      <c r="B79" s="131"/>
      <c r="C79" s="36" t="s">
        <v>450</v>
      </c>
      <c r="D79" s="12">
        <f>SUM(D80:D83)</f>
        <v>0</v>
      </c>
      <c r="E79" s="12">
        <f t="shared" ref="E79:F79" si="14">SUM(E80:E83)</f>
        <v>6832456</v>
      </c>
      <c r="F79" s="12">
        <f t="shared" si="14"/>
        <v>6832456</v>
      </c>
      <c r="G79" s="373">
        <f t="shared" si="13"/>
        <v>100</v>
      </c>
      <c r="I79" s="368"/>
      <c r="J79" s="368"/>
      <c r="K79" s="368"/>
    </row>
    <row r="80" spans="1:11" s="27" customFormat="1" ht="12" customHeight="1" x14ac:dyDescent="0.2">
      <c r="A80" s="28" t="s">
        <v>384</v>
      </c>
      <c r="B80" s="132" t="s">
        <v>327</v>
      </c>
      <c r="C80" s="29" t="s">
        <v>110</v>
      </c>
      <c r="D80" s="39">
        <f>'1.2.sz.mell.'!D80+'1.3.sz.mell.'!D80+'1.4.sz.mell.'!D80</f>
        <v>0</v>
      </c>
      <c r="E80" s="39">
        <f>'1.2.sz.mell.'!E80+'1.3.sz.mell.'!E80+'1.4.sz.mell.'!E80</f>
        <v>6832456</v>
      </c>
      <c r="F80" s="39">
        <f>'1.2.sz.mell.'!F80+'1.3.sz.mell.'!F80+'1.4.sz.mell.'!F80</f>
        <v>6832456</v>
      </c>
      <c r="G80" s="380">
        <f>F80/E80*100</f>
        <v>100</v>
      </c>
      <c r="I80" s="368"/>
      <c r="J80" s="368"/>
      <c r="K80" s="368"/>
    </row>
    <row r="81" spans="1:11" s="27" customFormat="1" ht="12" customHeight="1" x14ac:dyDescent="0.2">
      <c r="A81" s="31" t="s">
        <v>385</v>
      </c>
      <c r="B81" s="133" t="s">
        <v>328</v>
      </c>
      <c r="C81" s="32" t="s">
        <v>111</v>
      </c>
      <c r="D81" s="39">
        <f>'1.2.sz.mell.'!D81+'1.3.sz.mell.'!D81+'1.4.sz.mell.'!D81</f>
        <v>0</v>
      </c>
      <c r="E81" s="39">
        <f>'1.2.sz.mell.'!E81+'1.3.sz.mell.'!E81+'1.4.sz.mell.'!E81</f>
        <v>0</v>
      </c>
      <c r="F81" s="39">
        <f>'1.2.sz.mell.'!F81+'1.3.sz.mell.'!F81+'1.4.sz.mell.'!F81</f>
        <v>0</v>
      </c>
      <c r="G81" s="380"/>
      <c r="I81" s="368"/>
      <c r="J81" s="368"/>
      <c r="K81" s="368"/>
    </row>
    <row r="82" spans="1:11" s="27" customFormat="1" ht="12" customHeight="1" x14ac:dyDescent="0.2">
      <c r="A82" s="34" t="s">
        <v>386</v>
      </c>
      <c r="B82" s="134" t="s">
        <v>456</v>
      </c>
      <c r="C82" s="35" t="s">
        <v>403</v>
      </c>
      <c r="D82" s="39">
        <f>'1.2.sz.mell.'!D82+'1.3.sz.mell.'!D82+'1.4.sz.mell.'!D82</f>
        <v>0</v>
      </c>
      <c r="E82" s="39">
        <f>'1.2.sz.mell.'!E82+'1.3.sz.mell.'!E82+'1.4.sz.mell.'!E82</f>
        <v>0</v>
      </c>
      <c r="F82" s="39">
        <f>'1.2.sz.mell.'!F82+'1.3.sz.mell.'!F82+'1.4.sz.mell.'!F82</f>
        <v>0</v>
      </c>
      <c r="G82" s="380"/>
      <c r="I82" s="368"/>
      <c r="J82" s="368"/>
      <c r="K82" s="368"/>
    </row>
    <row r="83" spans="1:11" s="27" customFormat="1" ht="12" customHeight="1" thickBot="1" x14ac:dyDescent="0.25">
      <c r="A83" s="34" t="s">
        <v>448</v>
      </c>
      <c r="B83" s="134" t="s">
        <v>449</v>
      </c>
      <c r="C83" s="35" t="s">
        <v>447</v>
      </c>
      <c r="D83" s="39"/>
      <c r="E83" s="39"/>
      <c r="F83" s="39"/>
      <c r="I83" s="368"/>
      <c r="J83" s="368"/>
      <c r="K83" s="368"/>
    </row>
    <row r="84" spans="1:11" s="27" customFormat="1" ht="12" customHeight="1" thickBot="1" x14ac:dyDescent="0.25">
      <c r="A84" s="42" t="s">
        <v>112</v>
      </c>
      <c r="B84" s="131" t="s">
        <v>329</v>
      </c>
      <c r="C84" s="36" t="s">
        <v>113</v>
      </c>
      <c r="D84" s="12">
        <f>SUM(D85:D88)</f>
        <v>0</v>
      </c>
      <c r="E84" s="12">
        <f t="shared" ref="E84:F84" si="15">SUM(E85:E88)</f>
        <v>0</v>
      </c>
      <c r="F84" s="12">
        <f t="shared" si="15"/>
        <v>0</v>
      </c>
      <c r="G84" s="373"/>
      <c r="I84" s="368"/>
      <c r="J84" s="368"/>
      <c r="K84" s="368"/>
    </row>
    <row r="85" spans="1:11" s="27" customFormat="1" ht="12" customHeight="1" x14ac:dyDescent="0.2">
      <c r="A85" s="44" t="s">
        <v>387</v>
      </c>
      <c r="B85" s="132" t="s">
        <v>330</v>
      </c>
      <c r="C85" s="29" t="s">
        <v>404</v>
      </c>
      <c r="D85" s="39">
        <f>'1.2.sz.mell.'!D85+'1.3.sz.mell.'!D85+'1.4.sz.mell.'!D85</f>
        <v>0</v>
      </c>
      <c r="E85" s="39">
        <f>'1.2.sz.mell.'!E85+'1.3.sz.mell.'!E85+'1.4.sz.mell.'!E85</f>
        <v>0</v>
      </c>
      <c r="F85" s="39">
        <f>'1.2.sz.mell.'!F85+'1.3.sz.mell.'!F85+'1.4.sz.mell.'!F85</f>
        <v>0</v>
      </c>
      <c r="G85" s="380"/>
      <c r="I85" s="368"/>
      <c r="J85" s="368"/>
      <c r="K85" s="368"/>
    </row>
    <row r="86" spans="1:11" s="27" customFormat="1" ht="12" customHeight="1" x14ac:dyDescent="0.2">
      <c r="A86" s="45" t="s">
        <v>388</v>
      </c>
      <c r="B86" s="132" t="s">
        <v>331</v>
      </c>
      <c r="C86" s="32" t="s">
        <v>405</v>
      </c>
      <c r="D86" s="39">
        <f>'1.2.sz.mell.'!D86+'1.3.sz.mell.'!D86+'1.4.sz.mell.'!D86</f>
        <v>0</v>
      </c>
      <c r="E86" s="39">
        <f>'1.2.sz.mell.'!E86+'1.3.sz.mell.'!E86+'1.4.sz.mell.'!E86</f>
        <v>0</v>
      </c>
      <c r="F86" s="39">
        <f>'1.2.sz.mell.'!F86+'1.3.sz.mell.'!F86+'1.4.sz.mell.'!F86</f>
        <v>0</v>
      </c>
      <c r="G86" s="380"/>
      <c r="I86" s="368"/>
      <c r="J86" s="368"/>
      <c r="K86" s="368"/>
    </row>
    <row r="87" spans="1:11" s="27" customFormat="1" ht="12" customHeight="1" x14ac:dyDescent="0.2">
      <c r="A87" s="45" t="s">
        <v>389</v>
      </c>
      <c r="B87" s="132" t="s">
        <v>332</v>
      </c>
      <c r="C87" s="32" t="s">
        <v>406</v>
      </c>
      <c r="D87" s="39">
        <f>'1.2.sz.mell.'!D87+'1.3.sz.mell.'!D87+'1.4.sz.mell.'!D87</f>
        <v>0</v>
      </c>
      <c r="E87" s="39">
        <f>'1.2.sz.mell.'!E87+'1.3.sz.mell.'!E87+'1.4.sz.mell.'!E87</f>
        <v>0</v>
      </c>
      <c r="F87" s="39">
        <f>'1.2.sz.mell.'!F87+'1.3.sz.mell.'!F87+'1.4.sz.mell.'!F87</f>
        <v>0</v>
      </c>
      <c r="G87" s="380"/>
      <c r="I87" s="368"/>
      <c r="J87" s="368"/>
      <c r="K87" s="368"/>
    </row>
    <row r="88" spans="1:11" s="27" customFormat="1" ht="12" customHeight="1" thickBot="1" x14ac:dyDescent="0.25">
      <c r="A88" s="46" t="s">
        <v>390</v>
      </c>
      <c r="B88" s="132" t="s">
        <v>333</v>
      </c>
      <c r="C88" s="35" t="s">
        <v>407</v>
      </c>
      <c r="D88" s="39">
        <f>'1.2.sz.mell.'!D88+'1.3.sz.mell.'!D88+'1.4.sz.mell.'!D88</f>
        <v>0</v>
      </c>
      <c r="E88" s="39">
        <f>'1.2.sz.mell.'!E88+'1.3.sz.mell.'!E88+'1.4.sz.mell.'!E88</f>
        <v>0</v>
      </c>
      <c r="F88" s="39">
        <f>'1.2.sz.mell.'!F88+'1.3.sz.mell.'!F88+'1.4.sz.mell.'!F88</f>
        <v>0</v>
      </c>
      <c r="G88" s="380"/>
      <c r="I88" s="368"/>
      <c r="J88" s="368"/>
      <c r="K88" s="368"/>
    </row>
    <row r="89" spans="1:11" s="27" customFormat="1" ht="13.5" customHeight="1" thickBot="1" x14ac:dyDescent="0.25">
      <c r="A89" s="42" t="s">
        <v>114</v>
      </c>
      <c r="B89" s="131" t="s">
        <v>334</v>
      </c>
      <c r="C89" s="36" t="s">
        <v>115</v>
      </c>
      <c r="D89" s="47"/>
      <c r="E89" s="47"/>
      <c r="F89" s="47"/>
      <c r="G89" s="384"/>
      <c r="I89" s="368"/>
      <c r="J89" s="368"/>
      <c r="K89" s="368"/>
    </row>
    <row r="90" spans="1:11" s="27" customFormat="1" ht="13.5" customHeight="1" thickBot="1" x14ac:dyDescent="0.25">
      <c r="A90" s="150" t="s">
        <v>173</v>
      </c>
      <c r="B90" s="131"/>
      <c r="C90" s="36" t="s">
        <v>426</v>
      </c>
      <c r="D90" s="47"/>
      <c r="E90" s="47"/>
      <c r="F90" s="47"/>
      <c r="G90" s="384"/>
      <c r="I90" s="368"/>
      <c r="J90" s="368"/>
      <c r="K90" s="368"/>
    </row>
    <row r="91" spans="1:11" s="27" customFormat="1" ht="15.75" customHeight="1" thickBot="1" x14ac:dyDescent="0.25">
      <c r="A91" s="150" t="s">
        <v>176</v>
      </c>
      <c r="B91" s="131" t="s">
        <v>314</v>
      </c>
      <c r="C91" s="48" t="s">
        <v>116</v>
      </c>
      <c r="D91" s="15">
        <f>+D67+D71+D76+D79+D84+D89</f>
        <v>31620845</v>
      </c>
      <c r="E91" s="15">
        <f t="shared" ref="E91:F91" si="16">+E67+E71+E76+E79+E84+E89</f>
        <v>31849749</v>
      </c>
      <c r="F91" s="15">
        <f t="shared" si="16"/>
        <v>31848749</v>
      </c>
      <c r="G91" s="377">
        <f t="shared" si="13"/>
        <v>99.99686025783123</v>
      </c>
      <c r="I91" s="368"/>
      <c r="J91" s="368"/>
      <c r="K91" s="368"/>
    </row>
    <row r="92" spans="1:11" s="27" customFormat="1" ht="16.5" customHeight="1" thickBot="1" x14ac:dyDescent="0.25">
      <c r="A92" s="150" t="s">
        <v>179</v>
      </c>
      <c r="B92" s="135"/>
      <c r="C92" s="49" t="s">
        <v>117</v>
      </c>
      <c r="D92" s="15">
        <f>+D66+D91</f>
        <v>294173034</v>
      </c>
      <c r="E92" s="15">
        <f t="shared" ref="E92:F92" si="17">+E66+E91</f>
        <v>286871697</v>
      </c>
      <c r="F92" s="15">
        <f t="shared" si="17"/>
        <v>283196849</v>
      </c>
      <c r="G92" s="377">
        <f>F92/E92*100</f>
        <v>98.718992483946579</v>
      </c>
      <c r="I92" s="368"/>
      <c r="J92" s="368"/>
      <c r="K92" s="368"/>
    </row>
    <row r="93" spans="1:11" s="27" customFormat="1" x14ac:dyDescent="0.2">
      <c r="A93" s="71"/>
      <c r="B93" s="50"/>
      <c r="C93" s="72"/>
      <c r="D93" s="73"/>
      <c r="E93" s="73"/>
      <c r="G93" s="385"/>
      <c r="I93" s="368"/>
      <c r="J93" s="368"/>
      <c r="K93" s="368"/>
    </row>
    <row r="94" spans="1:11" ht="16.5" customHeight="1" x14ac:dyDescent="0.25">
      <c r="A94" s="589" t="s">
        <v>118</v>
      </c>
      <c r="B94" s="589"/>
      <c r="C94" s="589"/>
      <c r="D94" s="589"/>
      <c r="E94" s="27"/>
      <c r="G94" s="370"/>
      <c r="I94" s="368"/>
      <c r="J94" s="368"/>
      <c r="K94" s="368"/>
    </row>
    <row r="95" spans="1:11" ht="16.5" customHeight="1" thickBot="1" x14ac:dyDescent="0.3">
      <c r="A95" s="590" t="s">
        <v>119</v>
      </c>
      <c r="B95" s="590"/>
      <c r="C95" s="590"/>
      <c r="D95" s="17"/>
      <c r="E95" s="17"/>
      <c r="G95" s="371" t="s">
        <v>430</v>
      </c>
      <c r="I95" s="368"/>
      <c r="J95" s="368"/>
      <c r="K95" s="368"/>
    </row>
    <row r="96" spans="1:11" ht="24.75" thickBot="1" x14ac:dyDescent="0.3">
      <c r="A96" s="18" t="s">
        <v>2</v>
      </c>
      <c r="B96" s="128" t="s">
        <v>240</v>
      </c>
      <c r="C96" s="19" t="s">
        <v>120</v>
      </c>
      <c r="D96" s="20" t="s">
        <v>451</v>
      </c>
      <c r="E96" s="9" t="s">
        <v>454</v>
      </c>
      <c r="F96" s="9" t="s">
        <v>455</v>
      </c>
      <c r="G96" s="372" t="s">
        <v>702</v>
      </c>
      <c r="I96" s="368"/>
      <c r="J96" s="368"/>
      <c r="K96" s="368"/>
    </row>
    <row r="97" spans="1:11" s="24" customFormat="1" ht="12" customHeight="1" thickBot="1" x14ac:dyDescent="0.25">
      <c r="A97" s="11">
        <v>1</v>
      </c>
      <c r="B97" s="11">
        <v>2</v>
      </c>
      <c r="C97" s="51">
        <v>3</v>
      </c>
      <c r="D97" s="52">
        <v>4</v>
      </c>
      <c r="E97" s="52">
        <v>5</v>
      </c>
      <c r="F97" s="52">
        <v>6</v>
      </c>
      <c r="G97" s="52">
        <v>7</v>
      </c>
      <c r="I97" s="368"/>
      <c r="J97" s="368"/>
      <c r="K97" s="368"/>
    </row>
    <row r="98" spans="1:11" ht="12" customHeight="1" thickBot="1" x14ac:dyDescent="0.3">
      <c r="A98" s="53" t="s">
        <v>4</v>
      </c>
      <c r="B98" s="136"/>
      <c r="C98" s="54" t="s">
        <v>121</v>
      </c>
      <c r="D98" s="55">
        <f>SUM(D99:D103)</f>
        <v>128686918</v>
      </c>
      <c r="E98" s="55">
        <f t="shared" ref="E98:F98" si="18">SUM(E99:E103)</f>
        <v>144456818</v>
      </c>
      <c r="F98" s="55">
        <f t="shared" si="18"/>
        <v>124885090</v>
      </c>
      <c r="G98" s="386">
        <f t="shared" ref="G98:G139" si="19">F98/E98*100</f>
        <v>86.451502759807425</v>
      </c>
      <c r="I98" s="368"/>
      <c r="J98" s="368"/>
      <c r="K98" s="368"/>
    </row>
    <row r="99" spans="1:11" ht="12" customHeight="1" x14ac:dyDescent="0.25">
      <c r="A99" s="56" t="s">
        <v>6</v>
      </c>
      <c r="B99" s="137" t="s">
        <v>241</v>
      </c>
      <c r="C99" s="57" t="s">
        <v>122</v>
      </c>
      <c r="D99" s="58">
        <f>'1.2.sz.mell.'!D99+'1.3.sz.mell.'!D99+'1.4.sz.mell.'!D99</f>
        <v>47217119</v>
      </c>
      <c r="E99" s="58">
        <v>55424565</v>
      </c>
      <c r="F99" s="58">
        <f>'1.2.sz.mell.'!F99+'1.3.sz.mell.'!F99+'1.4.sz.mell.'!F99+'3. sz. mell.'!I49</f>
        <v>48992286</v>
      </c>
      <c r="G99" s="387">
        <f t="shared" si="19"/>
        <v>88.394534084299977</v>
      </c>
      <c r="I99" s="368"/>
      <c r="J99" s="368"/>
      <c r="K99" s="368"/>
    </row>
    <row r="100" spans="1:11" ht="12" customHeight="1" x14ac:dyDescent="0.25">
      <c r="A100" s="31" t="s">
        <v>8</v>
      </c>
      <c r="B100" s="133" t="s">
        <v>242</v>
      </c>
      <c r="C100" s="2" t="s">
        <v>123</v>
      </c>
      <c r="D100" s="33">
        <f>'1.2.sz.mell.'!D100+'1.3.sz.mell.'!D100+'1.4.sz.mell.'!D100</f>
        <v>8352589</v>
      </c>
      <c r="E100" s="33">
        <v>8852589</v>
      </c>
      <c r="F100" s="33">
        <f>'1.2.sz.mell.'!F100+'1.3.sz.mell.'!F100+'1.4.sz.mell.'!F100+'3. sz. mell.'!I50</f>
        <v>6644679</v>
      </c>
      <c r="G100" s="375">
        <f t="shared" si="19"/>
        <v>75.059160659102105</v>
      </c>
      <c r="I100" s="368"/>
      <c r="J100" s="368"/>
      <c r="K100" s="368"/>
    </row>
    <row r="101" spans="1:11" ht="12" customHeight="1" x14ac:dyDescent="0.25">
      <c r="A101" s="31" t="s">
        <v>10</v>
      </c>
      <c r="B101" s="133" t="s">
        <v>243</v>
      </c>
      <c r="C101" s="2" t="s">
        <v>124</v>
      </c>
      <c r="D101" s="37">
        <f>'1.2.sz.mell.'!D101+'1.3.sz.mell.'!D101+'1.4.sz.mell.'!D101</f>
        <v>45506335</v>
      </c>
      <c r="E101" s="37">
        <v>48904011</v>
      </c>
      <c r="F101" s="37">
        <f>'1.2.sz.mell.'!F101+'1.3.sz.mell.'!F101+'1.4.sz.mell.'!F101+'3. sz. mell.'!I51</f>
        <v>40359997</v>
      </c>
      <c r="G101" s="379">
        <f t="shared" si="19"/>
        <v>82.529011781876136</v>
      </c>
      <c r="I101" s="368"/>
      <c r="J101" s="368"/>
      <c r="K101" s="368"/>
    </row>
    <row r="102" spans="1:11" ht="12" customHeight="1" x14ac:dyDescent="0.25">
      <c r="A102" s="31" t="s">
        <v>11</v>
      </c>
      <c r="B102" s="133" t="s">
        <v>244</v>
      </c>
      <c r="C102" s="59" t="s">
        <v>125</v>
      </c>
      <c r="D102" s="37">
        <f>'1.2.sz.mell.'!D102+'1.3.sz.mell.'!D102+'1.4.sz.mell.'!D102</f>
        <v>15373400</v>
      </c>
      <c r="E102" s="37">
        <v>15981375</v>
      </c>
      <c r="F102" s="37">
        <f>'1.2.sz.mell.'!F102+'1.3.sz.mell.'!F102+'1.4.sz.mell.'!F102</f>
        <v>14495350</v>
      </c>
      <c r="G102" s="379">
        <f t="shared" si="19"/>
        <v>90.701519737819808</v>
      </c>
      <c r="I102" s="368"/>
      <c r="J102" s="368"/>
      <c r="K102" s="368"/>
    </row>
    <row r="103" spans="1:11" ht="12" customHeight="1" thickBot="1" x14ac:dyDescent="0.3">
      <c r="A103" s="31" t="s">
        <v>126</v>
      </c>
      <c r="B103" s="140" t="s">
        <v>245</v>
      </c>
      <c r="C103" s="60" t="s">
        <v>127</v>
      </c>
      <c r="D103" s="37">
        <f>'1.2.sz.mell.'!D103+'1.3.sz.mell.'!D103+'1.4.sz.mell.'!D103</f>
        <v>12237475</v>
      </c>
      <c r="E103" s="37">
        <v>15294278</v>
      </c>
      <c r="F103" s="37">
        <f>'1.2.sz.mell.'!F103+'1.3.sz.mell.'!F103+'1.4.sz.mell.'!F103</f>
        <v>14392778</v>
      </c>
      <c r="G103" s="379">
        <f t="shared" si="19"/>
        <v>94.105638723187852</v>
      </c>
      <c r="I103" s="368"/>
      <c r="J103" s="368"/>
      <c r="K103" s="368"/>
    </row>
    <row r="104" spans="1:11" ht="12" customHeight="1" thickBot="1" x14ac:dyDescent="0.3">
      <c r="A104" s="25" t="s">
        <v>15</v>
      </c>
      <c r="B104" s="131" t="s">
        <v>434</v>
      </c>
      <c r="C104" s="5" t="s">
        <v>408</v>
      </c>
      <c r="D104" s="12">
        <f>+D105+D107+D106</f>
        <v>59709652</v>
      </c>
      <c r="E104" s="12">
        <f t="shared" ref="E104:F104" si="20">+E105+E107+E106</f>
        <v>19375635</v>
      </c>
      <c r="F104" s="12">
        <f t="shared" si="20"/>
        <v>0</v>
      </c>
      <c r="G104" s="373"/>
      <c r="I104" s="368"/>
      <c r="J104" s="368"/>
      <c r="K104" s="368"/>
    </row>
    <row r="105" spans="1:11" ht="12" customHeight="1" x14ac:dyDescent="0.25">
      <c r="A105" s="28" t="s">
        <v>335</v>
      </c>
      <c r="B105" s="132" t="s">
        <v>434</v>
      </c>
      <c r="C105" s="4" t="s">
        <v>133</v>
      </c>
      <c r="D105" s="30">
        <f>'1.2.sz.mell.'!D105+'1.3.sz.mell.'!D105+'1.4.sz.mell.'!D105</f>
        <v>12257997</v>
      </c>
      <c r="E105" s="30">
        <f>'1.2.sz.mell.'!E105+'1.3.sz.mell.'!E105+'1.4.sz.mell.'!E105</f>
        <v>19375635</v>
      </c>
      <c r="F105" s="30">
        <f>'1.2.sz.mell.'!F105+'1.3.sz.mell.'!F105+'1.4.sz.mell.'!F105</f>
        <v>0</v>
      </c>
      <c r="G105" s="374"/>
      <c r="I105" s="368"/>
      <c r="J105" s="368"/>
      <c r="K105" s="368"/>
    </row>
    <row r="106" spans="1:11" ht="12" customHeight="1" x14ac:dyDescent="0.25">
      <c r="A106" s="28" t="s">
        <v>336</v>
      </c>
      <c r="B106" s="138" t="s">
        <v>434</v>
      </c>
      <c r="C106" s="143" t="s">
        <v>394</v>
      </c>
      <c r="D106" s="129">
        <f>'1.2.sz.mell.'!D106+'1.3.sz.mell.'!D106+'1.4.sz.mell.'!D106</f>
        <v>47451655</v>
      </c>
      <c r="E106" s="129">
        <f>'1.2.sz.mell.'!E106+'1.3.sz.mell.'!E106+'1.4.sz.mell.'!E106</f>
        <v>0</v>
      </c>
      <c r="F106" s="129">
        <f>'1.2.sz.mell.'!F106+'1.3.sz.mell.'!F106+'1.4.sz.mell.'!F106</f>
        <v>0</v>
      </c>
      <c r="G106" s="376"/>
      <c r="I106" s="368"/>
      <c r="J106" s="368"/>
      <c r="K106" s="368"/>
    </row>
    <row r="107" spans="1:11" ht="12" customHeight="1" thickBot="1" x14ac:dyDescent="0.3">
      <c r="A107" s="28" t="s">
        <v>337</v>
      </c>
      <c r="B107" s="134" t="s">
        <v>434</v>
      </c>
      <c r="C107" s="63" t="s">
        <v>393</v>
      </c>
      <c r="D107" s="37">
        <f>'1.2.sz.mell.'!D107+'1.3.sz.mell.'!D107+'1.4.sz.mell.'!D107</f>
        <v>0</v>
      </c>
      <c r="E107" s="37">
        <f>'1.2.sz.mell.'!E107+'1.3.sz.mell.'!E107+'1.4.sz.mell.'!E107</f>
        <v>0</v>
      </c>
      <c r="F107" s="37">
        <f>'1.2.sz.mell.'!F107+'1.3.sz.mell.'!F107+'1.4.sz.mell.'!F107</f>
        <v>0</v>
      </c>
      <c r="G107" s="379"/>
      <c r="I107" s="368"/>
      <c r="J107" s="368"/>
      <c r="K107" s="368"/>
    </row>
    <row r="108" spans="1:11" ht="12" customHeight="1" thickBot="1" x14ac:dyDescent="0.3">
      <c r="A108" s="25" t="s">
        <v>27</v>
      </c>
      <c r="B108" s="131"/>
      <c r="C108" s="62" t="s">
        <v>411</v>
      </c>
      <c r="D108" s="12">
        <f>+D109+D111+D113</f>
        <v>102927300</v>
      </c>
      <c r="E108" s="12">
        <f t="shared" ref="E108:F108" si="21">+E109+E111+E113</f>
        <v>115246776</v>
      </c>
      <c r="F108" s="12">
        <f t="shared" si="21"/>
        <v>111800661</v>
      </c>
      <c r="G108" s="373">
        <f t="shared" si="19"/>
        <v>97.009794877038473</v>
      </c>
      <c r="I108" s="368"/>
      <c r="J108" s="368"/>
      <c r="K108" s="368"/>
    </row>
    <row r="109" spans="1:11" ht="12" customHeight="1" x14ac:dyDescent="0.25">
      <c r="A109" s="28" t="s">
        <v>400</v>
      </c>
      <c r="B109" s="132" t="s">
        <v>246</v>
      </c>
      <c r="C109" s="2" t="s">
        <v>128</v>
      </c>
      <c r="D109" s="30">
        <f>'1.2.sz.mell.'!D109+'1.3.sz.mell.'!D109+'1.4.sz.mell.'!D109</f>
        <v>99327300</v>
      </c>
      <c r="E109" s="30">
        <v>89025044</v>
      </c>
      <c r="F109" s="30">
        <f>'1.2.sz.mell.'!F109+'1.3.sz.mell.'!F109+'1.4.sz.mell.'!F109+'3. sz. mell.'!I55</f>
        <v>88578929</v>
      </c>
      <c r="G109" s="374">
        <f t="shared" si="19"/>
        <v>99.49888820049334</v>
      </c>
      <c r="I109" s="368"/>
      <c r="J109" s="368"/>
      <c r="K109" s="368"/>
    </row>
    <row r="110" spans="1:11" ht="12" customHeight="1" x14ac:dyDescent="0.25">
      <c r="A110" s="28" t="s">
        <v>401</v>
      </c>
      <c r="B110" s="141" t="s">
        <v>246</v>
      </c>
      <c r="C110" s="63" t="s">
        <v>129</v>
      </c>
      <c r="D110" s="30">
        <f>'1.2.sz.mell.'!D110+'1.3.sz.mell.'!D110+'1.4.sz.mell.'!D110</f>
        <v>0</v>
      </c>
      <c r="E110" s="30"/>
      <c r="F110" s="30">
        <f>'1.2.sz.mell.'!F110+'1.3.sz.mell.'!F110+'1.4.sz.mell.'!F110</f>
        <v>0</v>
      </c>
      <c r="G110" s="374"/>
      <c r="I110" s="368"/>
      <c r="J110" s="368"/>
      <c r="K110" s="368"/>
    </row>
    <row r="111" spans="1:11" ht="12" customHeight="1" x14ac:dyDescent="0.25">
      <c r="A111" s="28" t="s">
        <v>402</v>
      </c>
      <c r="B111" s="141" t="s">
        <v>247</v>
      </c>
      <c r="C111" s="63" t="s">
        <v>130</v>
      </c>
      <c r="D111" s="33">
        <f>'1.2.sz.mell.'!D111+'1.3.sz.mell.'!D111+'1.4.sz.mell.'!D111</f>
        <v>0</v>
      </c>
      <c r="E111" s="33">
        <v>23221732</v>
      </c>
      <c r="F111" s="33">
        <f>'1.2.sz.mell.'!F111+'1.3.sz.mell.'!F111+'1.4.sz.mell.'!F111</f>
        <v>23221732</v>
      </c>
      <c r="G111" s="375">
        <f t="shared" si="19"/>
        <v>100</v>
      </c>
      <c r="I111" s="368"/>
      <c r="J111" s="368"/>
      <c r="K111" s="368"/>
    </row>
    <row r="112" spans="1:11" ht="12" customHeight="1" x14ac:dyDescent="0.25">
      <c r="A112" s="28" t="s">
        <v>409</v>
      </c>
      <c r="B112" s="141" t="s">
        <v>247</v>
      </c>
      <c r="C112" s="63" t="s">
        <v>131</v>
      </c>
      <c r="D112" s="13">
        <f>'1.2.sz.mell.'!D112+'1.3.sz.mell.'!D112+'1.4.sz.mell.'!D112</f>
        <v>0</v>
      </c>
      <c r="E112" s="13"/>
      <c r="F112" s="13">
        <f>'1.2.sz.mell.'!F112+'1.3.sz.mell.'!F112+'1.4.sz.mell.'!F112</f>
        <v>0</v>
      </c>
      <c r="G112" s="375"/>
      <c r="I112" s="368"/>
      <c r="J112" s="368"/>
      <c r="K112" s="368"/>
    </row>
    <row r="113" spans="1:11" ht="12" customHeight="1" thickBot="1" x14ac:dyDescent="0.3">
      <c r="A113" s="28" t="s">
        <v>410</v>
      </c>
      <c r="B113" s="138" t="s">
        <v>248</v>
      </c>
      <c r="C113" s="64" t="s">
        <v>132</v>
      </c>
      <c r="D113" s="13">
        <v>3600000</v>
      </c>
      <c r="E113" s="13">
        <v>3000000</v>
      </c>
      <c r="F113" s="13">
        <f>'1.2.sz.mell.'!F113+'1.3.sz.mell.'!F113+'1.4.sz.mell.'!F113</f>
        <v>0</v>
      </c>
      <c r="G113" s="375"/>
      <c r="I113" s="368"/>
      <c r="J113" s="368"/>
      <c r="K113" s="368"/>
    </row>
    <row r="114" spans="1:11" ht="12" customHeight="1" thickBot="1" x14ac:dyDescent="0.3">
      <c r="A114" s="25" t="s">
        <v>134</v>
      </c>
      <c r="B114" s="131"/>
      <c r="C114" s="5" t="s">
        <v>135</v>
      </c>
      <c r="D114" s="12">
        <f>+D98+D108+D104</f>
        <v>291323870</v>
      </c>
      <c r="E114" s="12">
        <f t="shared" ref="E114:F114" si="22">+E98+E108+E104</f>
        <v>279079229</v>
      </c>
      <c r="F114" s="12">
        <f t="shared" si="22"/>
        <v>236685751</v>
      </c>
      <c r="G114" s="373">
        <f t="shared" si="19"/>
        <v>84.809518733477645</v>
      </c>
      <c r="I114" s="368"/>
      <c r="J114" s="368"/>
      <c r="K114" s="368"/>
    </row>
    <row r="115" spans="1:11" ht="12" customHeight="1" thickBot="1" x14ac:dyDescent="0.3">
      <c r="A115" s="25" t="s">
        <v>41</v>
      </c>
      <c r="B115" s="131"/>
      <c r="C115" s="5" t="s">
        <v>136</v>
      </c>
      <c r="D115" s="12">
        <f>+D116+D117+D118</f>
        <v>0</v>
      </c>
      <c r="E115" s="12">
        <f t="shared" ref="E115:F115" si="23">+E116+E117+E118</f>
        <v>0</v>
      </c>
      <c r="F115" s="12">
        <f t="shared" si="23"/>
        <v>0</v>
      </c>
      <c r="G115" s="373"/>
      <c r="I115" s="368"/>
      <c r="J115" s="368"/>
      <c r="K115" s="368"/>
    </row>
    <row r="116" spans="1:11" ht="12" customHeight="1" x14ac:dyDescent="0.25">
      <c r="A116" s="28" t="s">
        <v>43</v>
      </c>
      <c r="B116" s="132" t="s">
        <v>250</v>
      </c>
      <c r="C116" s="4" t="s">
        <v>137</v>
      </c>
      <c r="D116" s="13">
        <f>'1.2.sz.mell.'!D116+'1.3.sz.mell.'!D116+'1.4.sz.mell.'!D116</f>
        <v>0</v>
      </c>
      <c r="E116" s="13">
        <f>'1.2.sz.mell.'!E116+'1.3.sz.mell.'!E116+'1.4.sz.mell.'!E116</f>
        <v>0</v>
      </c>
      <c r="F116" s="13">
        <f>'1.2.sz.mell.'!F116+'1.3.sz.mell.'!F116+'1.4.sz.mell.'!F116</f>
        <v>0</v>
      </c>
      <c r="G116" s="388"/>
      <c r="I116" s="368"/>
      <c r="J116" s="368"/>
      <c r="K116" s="368"/>
    </row>
    <row r="117" spans="1:11" ht="12" customHeight="1" x14ac:dyDescent="0.25">
      <c r="A117" s="28" t="s">
        <v>45</v>
      </c>
      <c r="B117" s="132" t="s">
        <v>251</v>
      </c>
      <c r="C117" s="4" t="s">
        <v>138</v>
      </c>
      <c r="D117" s="13">
        <f>'1.2.sz.mell.'!D117+'1.3.sz.mell.'!D117+'1.4.sz.mell.'!D117</f>
        <v>0</v>
      </c>
      <c r="E117" s="13">
        <f>'1.2.sz.mell.'!E117+'1.3.sz.mell.'!E117+'1.4.sz.mell.'!E117</f>
        <v>0</v>
      </c>
      <c r="F117" s="13">
        <f>'1.2.sz.mell.'!F117+'1.3.sz.mell.'!F117+'1.4.sz.mell.'!F117</f>
        <v>0</v>
      </c>
      <c r="G117" s="388"/>
      <c r="I117" s="368"/>
      <c r="J117" s="368"/>
      <c r="K117" s="368"/>
    </row>
    <row r="118" spans="1:11" ht="12" customHeight="1" thickBot="1" x14ac:dyDescent="0.3">
      <c r="A118" s="61" t="s">
        <v>47</v>
      </c>
      <c r="B118" s="138" t="s">
        <v>252</v>
      </c>
      <c r="C118" s="14" t="s">
        <v>139</v>
      </c>
      <c r="D118" s="13">
        <f>'1.2.sz.mell.'!D118+'1.3.sz.mell.'!D118+'1.4.sz.mell.'!D118</f>
        <v>0</v>
      </c>
      <c r="E118" s="13">
        <f>'1.2.sz.mell.'!E118+'1.3.sz.mell.'!E118+'1.4.sz.mell.'!E118</f>
        <v>0</v>
      </c>
      <c r="F118" s="13">
        <f>'1.2.sz.mell.'!F118+'1.3.sz.mell.'!F118+'1.4.sz.mell.'!F118</f>
        <v>0</v>
      </c>
      <c r="G118" s="388"/>
      <c r="I118" s="368"/>
      <c r="J118" s="368"/>
      <c r="K118" s="368"/>
    </row>
    <row r="119" spans="1:11" ht="12" customHeight="1" thickBot="1" x14ac:dyDescent="0.3">
      <c r="A119" s="25" t="s">
        <v>63</v>
      </c>
      <c r="B119" s="131" t="s">
        <v>253</v>
      </c>
      <c r="C119" s="5" t="s">
        <v>140</v>
      </c>
      <c r="D119" s="12">
        <f>SUM(D120:D123)</f>
        <v>0</v>
      </c>
      <c r="E119" s="12">
        <f t="shared" ref="E119:F119" si="24">SUM(E120:E123)</f>
        <v>0</v>
      </c>
      <c r="F119" s="12">
        <f t="shared" si="24"/>
        <v>0</v>
      </c>
      <c r="G119" s="373"/>
      <c r="I119" s="368"/>
      <c r="J119" s="368"/>
      <c r="K119" s="368"/>
    </row>
    <row r="120" spans="1:11" ht="12" customHeight="1" x14ac:dyDescent="0.25">
      <c r="A120" s="28" t="s">
        <v>344</v>
      </c>
      <c r="B120" s="132" t="s">
        <v>254</v>
      </c>
      <c r="C120" s="4" t="s">
        <v>412</v>
      </c>
      <c r="D120" s="13">
        <f>'1.2.sz.mell.'!D120+'1.3.sz.mell.'!D120+'1.4.sz.mell.'!D120</f>
        <v>0</v>
      </c>
      <c r="E120" s="13">
        <f>'1.2.sz.mell.'!E120+'1.3.sz.mell.'!E120+'1.4.sz.mell.'!E120</f>
        <v>0</v>
      </c>
      <c r="F120" s="13">
        <f>'1.2.sz.mell.'!F120+'1.3.sz.mell.'!F120+'1.4.sz.mell.'!F120</f>
        <v>0</v>
      </c>
      <c r="G120" s="388"/>
      <c r="I120" s="368"/>
      <c r="J120" s="368"/>
      <c r="K120" s="368"/>
    </row>
    <row r="121" spans="1:11" ht="12" customHeight="1" x14ac:dyDescent="0.25">
      <c r="A121" s="28" t="s">
        <v>345</v>
      </c>
      <c r="B121" s="132" t="s">
        <v>255</v>
      </c>
      <c r="C121" s="4" t="s">
        <v>413</v>
      </c>
      <c r="D121" s="13">
        <f>'1.2.sz.mell.'!D121+'1.3.sz.mell.'!D121+'1.4.sz.mell.'!D121</f>
        <v>0</v>
      </c>
      <c r="E121" s="13">
        <f>'1.2.sz.mell.'!E121+'1.3.sz.mell.'!E121+'1.4.sz.mell.'!E121</f>
        <v>0</v>
      </c>
      <c r="F121" s="13">
        <f>'1.2.sz.mell.'!F121+'1.3.sz.mell.'!F121+'1.4.sz.mell.'!F121</f>
        <v>0</v>
      </c>
      <c r="G121" s="388"/>
      <c r="I121" s="368"/>
      <c r="J121" s="368"/>
      <c r="K121" s="368"/>
    </row>
    <row r="122" spans="1:11" ht="12" customHeight="1" x14ac:dyDescent="0.25">
      <c r="A122" s="28" t="s">
        <v>346</v>
      </c>
      <c r="B122" s="132" t="s">
        <v>256</v>
      </c>
      <c r="C122" s="4" t="s">
        <v>414</v>
      </c>
      <c r="D122" s="13">
        <f>'1.2.sz.mell.'!D122+'1.3.sz.mell.'!D122+'1.4.sz.mell.'!D122</f>
        <v>0</v>
      </c>
      <c r="E122" s="13">
        <f>'1.2.sz.mell.'!E122+'1.3.sz.mell.'!E122+'1.4.sz.mell.'!E122</f>
        <v>0</v>
      </c>
      <c r="F122" s="13">
        <f>'1.2.sz.mell.'!F122+'1.3.sz.mell.'!F122+'1.4.sz.mell.'!F122</f>
        <v>0</v>
      </c>
      <c r="G122" s="388"/>
      <c r="I122" s="368"/>
      <c r="J122" s="368"/>
      <c r="K122" s="368"/>
    </row>
    <row r="123" spans="1:11" ht="12" customHeight="1" thickBot="1" x14ac:dyDescent="0.3">
      <c r="A123" s="28" t="s">
        <v>347</v>
      </c>
      <c r="B123" s="132" t="s">
        <v>446</v>
      </c>
      <c r="C123" s="4" t="s">
        <v>415</v>
      </c>
      <c r="D123" s="13">
        <f>'1.2.sz.mell.'!D123+'1.3.sz.mell.'!D123+'1.4.sz.mell.'!D123</f>
        <v>0</v>
      </c>
      <c r="E123" s="13">
        <f>'1.2.sz.mell.'!E123+'1.3.sz.mell.'!E123+'1.4.sz.mell.'!E123</f>
        <v>0</v>
      </c>
      <c r="F123" s="13">
        <f>'1.2.sz.mell.'!F123+'1.3.sz.mell.'!F123+'1.4.sz.mell.'!F123</f>
        <v>0</v>
      </c>
      <c r="G123" s="388"/>
      <c r="I123" s="368"/>
      <c r="J123" s="368"/>
      <c r="K123" s="368"/>
    </row>
    <row r="124" spans="1:11" ht="12" customHeight="1" thickBot="1" x14ac:dyDescent="0.3">
      <c r="A124" s="25" t="s">
        <v>141</v>
      </c>
      <c r="B124" s="131"/>
      <c r="C124" s="5" t="s">
        <v>142</v>
      </c>
      <c r="D124" s="15">
        <f>SUM(D125:D129)</f>
        <v>2849164</v>
      </c>
      <c r="E124" s="15">
        <f t="shared" ref="E124:F124" si="25">SUM(E125:E129)</f>
        <v>7792468</v>
      </c>
      <c r="F124" s="15">
        <f t="shared" si="25"/>
        <v>7792468</v>
      </c>
      <c r="G124" s="377">
        <f t="shared" si="19"/>
        <v>100</v>
      </c>
      <c r="I124" s="368"/>
      <c r="J124" s="368"/>
      <c r="K124" s="368"/>
    </row>
    <row r="125" spans="1:11" ht="12" customHeight="1" x14ac:dyDescent="0.25">
      <c r="A125" s="28" t="s">
        <v>77</v>
      </c>
      <c r="B125" s="132" t="s">
        <v>257</v>
      </c>
      <c r="C125" s="4" t="s">
        <v>143</v>
      </c>
      <c r="D125" s="13">
        <f>'1.2.sz.mell.'!D125+'1.3.sz.mell.'!D125+'1.4.sz.mell.'!D125</f>
        <v>0</v>
      </c>
      <c r="E125" s="13">
        <f>'1.2.sz.mell.'!E125+'1.3.sz.mell.'!E125+'1.4.sz.mell.'!E125</f>
        <v>0</v>
      </c>
      <c r="F125" s="13">
        <f>'1.2.sz.mell.'!F125+'1.3.sz.mell.'!F125+'1.4.sz.mell.'!F125</f>
        <v>0</v>
      </c>
      <c r="G125" s="388"/>
      <c r="I125" s="368"/>
      <c r="J125" s="368"/>
      <c r="K125" s="368"/>
    </row>
    <row r="126" spans="1:11" ht="12" customHeight="1" x14ac:dyDescent="0.25">
      <c r="A126" s="28" t="s">
        <v>78</v>
      </c>
      <c r="B126" s="132" t="s">
        <v>258</v>
      </c>
      <c r="C126" s="4" t="s">
        <v>144</v>
      </c>
      <c r="D126" s="13">
        <f>'1.2.sz.mell.'!D126+'1.3.sz.mell.'!D126+'1.4.sz.mell.'!D126</f>
        <v>2849164</v>
      </c>
      <c r="E126" s="13">
        <f>'1.2.sz.mell.'!E126+'1.3.sz.mell.'!E126+'1.4.sz.mell.'!E126</f>
        <v>7792468</v>
      </c>
      <c r="F126" s="13">
        <f>'1.2.sz.mell.'!F126+'1.3.sz.mell.'!F126+'1.4.sz.mell.'!F126</f>
        <v>7792468</v>
      </c>
      <c r="G126" s="388">
        <f t="shared" si="19"/>
        <v>100</v>
      </c>
      <c r="I126" s="368"/>
      <c r="J126" s="368"/>
      <c r="K126" s="368"/>
    </row>
    <row r="127" spans="1:11" ht="12" customHeight="1" x14ac:dyDescent="0.25">
      <c r="A127" s="28" t="s">
        <v>79</v>
      </c>
      <c r="B127" s="132" t="s">
        <v>259</v>
      </c>
      <c r="C127" s="4" t="s">
        <v>416</v>
      </c>
      <c r="D127" s="13">
        <f>'1.2.sz.mell.'!D127+'1.3.sz.mell.'!D127+'1.4.sz.mell.'!D127</f>
        <v>0</v>
      </c>
      <c r="E127" s="13"/>
      <c r="F127" s="13"/>
      <c r="G127" s="388"/>
      <c r="I127" s="368"/>
      <c r="J127" s="368"/>
      <c r="K127" s="368"/>
    </row>
    <row r="128" spans="1:11" ht="12" customHeight="1" x14ac:dyDescent="0.25">
      <c r="A128" s="28" t="s">
        <v>368</v>
      </c>
      <c r="B128" s="132" t="s">
        <v>260</v>
      </c>
      <c r="C128" s="4" t="s">
        <v>220</v>
      </c>
      <c r="D128" s="13">
        <f>'1.2.sz.mell.'!D128+'1.3.sz.mell.'!D128+'1.4.sz.mell.'!D128</f>
        <v>0</v>
      </c>
      <c r="E128" s="13"/>
      <c r="F128" s="13"/>
      <c r="G128" s="388"/>
      <c r="I128" s="368">
        <f>D128-'[1]1.1.PMINFO.'!D128</f>
        <v>0</v>
      </c>
      <c r="J128" s="368">
        <f>E128-'[1]1.1.PMINFO.'!E128</f>
        <v>0</v>
      </c>
      <c r="K128" s="368">
        <f>F128-'[1]1.1.PMINFO.'!F128</f>
        <v>0</v>
      </c>
    </row>
    <row r="129" spans="1:11" ht="12" customHeight="1" thickBot="1" x14ac:dyDescent="0.3">
      <c r="A129" s="28" t="s">
        <v>369</v>
      </c>
      <c r="B129" s="138" t="s">
        <v>432</v>
      </c>
      <c r="C129" s="14" t="s">
        <v>431</v>
      </c>
      <c r="D129" s="142">
        <f>'1.2.sz.mell.'!D129+'1.3.sz.mell.'!D129+'1.4.sz.mell.'!D129</f>
        <v>0</v>
      </c>
      <c r="E129" s="142">
        <f>'1.2.sz.mell.'!E129+'1.3.sz.mell.'!E129+'1.4.sz.mell.'!E129</f>
        <v>0</v>
      </c>
      <c r="F129" s="142">
        <f>'1.2.sz.mell.'!F129+'1.3.sz.mell.'!F129+'1.4.sz.mell.'!F129</f>
        <v>0</v>
      </c>
      <c r="G129" s="389"/>
      <c r="I129" s="368">
        <f>D129-'[1]1.1.PMINFO.'!D129</f>
        <v>0</v>
      </c>
      <c r="J129" s="368">
        <f>E129-'[1]1.1.PMINFO.'!E129</f>
        <v>0</v>
      </c>
      <c r="K129" s="368">
        <f>F129-'[1]1.1.PMINFO.'!F129</f>
        <v>0</v>
      </c>
    </row>
    <row r="130" spans="1:11" ht="12" customHeight="1" thickBot="1" x14ac:dyDescent="0.3">
      <c r="A130" s="25" t="s">
        <v>81</v>
      </c>
      <c r="B130" s="131" t="s">
        <v>261</v>
      </c>
      <c r="C130" s="5" t="s">
        <v>145</v>
      </c>
      <c r="D130" s="66">
        <f>+D131+D132+D134+D135</f>
        <v>0</v>
      </c>
      <c r="E130" s="66">
        <f t="shared" ref="E130:F130" si="26">+E131+E132+E134+E135</f>
        <v>0</v>
      </c>
      <c r="F130" s="66">
        <f t="shared" si="26"/>
        <v>0</v>
      </c>
      <c r="G130" s="390"/>
      <c r="I130" s="368">
        <f>D130-'[1]1.1.PMINFO.'!D130</f>
        <v>0</v>
      </c>
      <c r="J130" s="368">
        <f>E130-'[1]1.1.PMINFO.'!E130</f>
        <v>0</v>
      </c>
      <c r="K130" s="368">
        <f>F130-'[1]1.1.PMINFO.'!F130</f>
        <v>0</v>
      </c>
    </row>
    <row r="131" spans="1:11" ht="12" customHeight="1" x14ac:dyDescent="0.25">
      <c r="A131" s="28" t="s">
        <v>377</v>
      </c>
      <c r="B131" s="132" t="s">
        <v>262</v>
      </c>
      <c r="C131" s="4" t="s">
        <v>417</v>
      </c>
      <c r="D131" s="13">
        <f>'1.2.sz.mell.'!D131+'1.3.sz.mell.'!D131+'1.4.sz.mell.'!D131</f>
        <v>0</v>
      </c>
      <c r="E131" s="13">
        <f>'1.2.sz.mell.'!E131+'1.3.sz.mell.'!E131+'1.4.sz.mell.'!E131</f>
        <v>0</v>
      </c>
      <c r="F131" s="13">
        <f>'1.2.sz.mell.'!F131+'1.3.sz.mell.'!F131+'1.4.sz.mell.'!F131</f>
        <v>0</v>
      </c>
      <c r="G131" s="388"/>
      <c r="I131" s="368">
        <f>D131-'[1]1.1.PMINFO.'!D131</f>
        <v>0</v>
      </c>
      <c r="J131" s="368">
        <f>E131-'[1]1.1.PMINFO.'!E131</f>
        <v>0</v>
      </c>
      <c r="K131" s="368">
        <f>F131-'[1]1.1.PMINFO.'!F131</f>
        <v>0</v>
      </c>
    </row>
    <row r="132" spans="1:11" ht="12" customHeight="1" x14ac:dyDescent="0.25">
      <c r="A132" s="28" t="s">
        <v>378</v>
      </c>
      <c r="B132" s="132" t="s">
        <v>263</v>
      </c>
      <c r="C132" s="4" t="s">
        <v>418</v>
      </c>
      <c r="D132" s="13">
        <f>'1.2.sz.mell.'!D132+'1.3.sz.mell.'!D132+'1.4.sz.mell.'!D132</f>
        <v>0</v>
      </c>
      <c r="E132" s="13">
        <f>'1.2.sz.mell.'!E132+'1.3.sz.mell.'!E132+'1.4.sz.mell.'!E132</f>
        <v>0</v>
      </c>
      <c r="F132" s="13">
        <f>'1.2.sz.mell.'!F132+'1.3.sz.mell.'!F132+'1.4.sz.mell.'!F132</f>
        <v>0</v>
      </c>
      <c r="G132" s="388"/>
      <c r="I132" s="368">
        <f>D132-'[1]1.1.PMINFO.'!D132</f>
        <v>0</v>
      </c>
      <c r="J132" s="368">
        <f>E132-'[1]1.1.PMINFO.'!E132</f>
        <v>0</v>
      </c>
      <c r="K132" s="368">
        <f>F132-'[1]1.1.PMINFO.'!F132</f>
        <v>0</v>
      </c>
    </row>
    <row r="133" spans="1:11" ht="12" customHeight="1" x14ac:dyDescent="0.25">
      <c r="A133" s="28" t="s">
        <v>379</v>
      </c>
      <c r="B133" s="132" t="s">
        <v>264</v>
      </c>
      <c r="C133" s="4" t="s">
        <v>419</v>
      </c>
      <c r="D133" s="13">
        <f>'1.2.sz.mell.'!D133+'1.3.sz.mell.'!D133+'1.4.sz.mell.'!D133</f>
        <v>0</v>
      </c>
      <c r="E133" s="13">
        <f>'1.2.sz.mell.'!E133+'1.3.sz.mell.'!E133+'1.4.sz.mell.'!E133</f>
        <v>0</v>
      </c>
      <c r="F133" s="13">
        <f>'1.2.sz.mell.'!F133+'1.3.sz.mell.'!F133+'1.4.sz.mell.'!F133</f>
        <v>0</v>
      </c>
      <c r="G133" s="388"/>
      <c r="I133" s="368">
        <f>D133-'[1]1.1.PMINFO.'!D133</f>
        <v>0</v>
      </c>
      <c r="J133" s="368">
        <f>E133-'[1]1.1.PMINFO.'!E133</f>
        <v>0</v>
      </c>
      <c r="K133" s="368">
        <f>F133-'[1]1.1.PMINFO.'!F133</f>
        <v>0</v>
      </c>
    </row>
    <row r="134" spans="1:11" ht="12" customHeight="1" x14ac:dyDescent="0.25">
      <c r="A134" s="28" t="s">
        <v>380</v>
      </c>
      <c r="B134" s="132" t="s">
        <v>265</v>
      </c>
      <c r="C134" s="4" t="s">
        <v>420</v>
      </c>
      <c r="D134" s="13">
        <f>'1.2.sz.mell.'!D134+'1.3.sz.mell.'!D134+'1.4.sz.mell.'!D134</f>
        <v>0</v>
      </c>
      <c r="E134" s="13">
        <f>'1.2.sz.mell.'!E134+'1.3.sz.mell.'!E134+'1.4.sz.mell.'!E134</f>
        <v>0</v>
      </c>
      <c r="F134" s="13">
        <f>'1.2.sz.mell.'!F134+'1.3.sz.mell.'!F134+'1.4.sz.mell.'!F134</f>
        <v>0</v>
      </c>
      <c r="G134" s="388"/>
      <c r="I134" s="368">
        <f>D134-'[1]1.1.PMINFO.'!D134</f>
        <v>0</v>
      </c>
      <c r="J134" s="368">
        <f>E134-'[1]1.1.PMINFO.'!E134</f>
        <v>0</v>
      </c>
      <c r="K134" s="368">
        <f>F134-'[1]1.1.PMINFO.'!F134</f>
        <v>0</v>
      </c>
    </row>
    <row r="135" spans="1:11" ht="12" customHeight="1" thickBot="1" x14ac:dyDescent="0.3">
      <c r="A135" s="61" t="s">
        <v>381</v>
      </c>
      <c r="B135" s="132" t="s">
        <v>433</v>
      </c>
      <c r="C135" s="14" t="s">
        <v>421</v>
      </c>
      <c r="D135" s="65">
        <f>'1.2.sz.mell.'!D135+'1.3.sz.mell.'!D135+'1.4.sz.mell.'!D135</f>
        <v>0</v>
      </c>
      <c r="E135" s="65">
        <f>'1.2.sz.mell.'!E135+'1.3.sz.mell.'!E135+'1.4.sz.mell.'!E135</f>
        <v>0</v>
      </c>
      <c r="F135" s="65">
        <f>'1.2.sz.mell.'!F135+'1.3.sz.mell.'!F135+'1.4.sz.mell.'!F135</f>
        <v>0</v>
      </c>
      <c r="G135" s="391"/>
      <c r="I135" s="368">
        <f>D135-'[1]1.1.PMINFO.'!D135</f>
        <v>0</v>
      </c>
      <c r="J135" s="368">
        <f>E135-'[1]1.1.PMINFO.'!E135</f>
        <v>0</v>
      </c>
      <c r="K135" s="368">
        <f>F135-'[1]1.1.PMINFO.'!F135</f>
        <v>0</v>
      </c>
    </row>
    <row r="136" spans="1:11" ht="12" customHeight="1" thickBot="1" x14ac:dyDescent="0.3">
      <c r="A136" s="148" t="s">
        <v>398</v>
      </c>
      <c r="B136" s="149" t="s">
        <v>427</v>
      </c>
      <c r="C136" s="5" t="s">
        <v>422</v>
      </c>
      <c r="D136" s="146"/>
      <c r="E136" s="146"/>
      <c r="F136" s="146"/>
      <c r="G136" s="392"/>
      <c r="I136" s="368">
        <f>D136-'[1]1.1.PMINFO.'!D136</f>
        <v>0</v>
      </c>
      <c r="J136" s="368">
        <f>E136-'[1]1.1.PMINFO.'!E136</f>
        <v>0</v>
      </c>
      <c r="K136" s="368">
        <f>F136-'[1]1.1.PMINFO.'!F136</f>
        <v>0</v>
      </c>
    </row>
    <row r="137" spans="1:11" ht="12" customHeight="1" thickBot="1" x14ac:dyDescent="0.3">
      <c r="A137" s="148" t="s">
        <v>399</v>
      </c>
      <c r="B137" s="149" t="s">
        <v>428</v>
      </c>
      <c r="C137" s="5" t="s">
        <v>423</v>
      </c>
      <c r="D137" s="146"/>
      <c r="E137" s="146"/>
      <c r="F137" s="146"/>
      <c r="G137" s="392"/>
      <c r="I137" s="368">
        <f>D137-'[1]1.1.PMINFO.'!D137</f>
        <v>0</v>
      </c>
      <c r="J137" s="368">
        <f>E137-'[1]1.1.PMINFO.'!E137</f>
        <v>0</v>
      </c>
      <c r="K137" s="368">
        <f>F137-'[1]1.1.PMINFO.'!F137</f>
        <v>0</v>
      </c>
    </row>
    <row r="138" spans="1:11" ht="15" customHeight="1" thickBot="1" x14ac:dyDescent="0.3">
      <c r="A138" s="25" t="s">
        <v>162</v>
      </c>
      <c r="B138" s="131" t="s">
        <v>429</v>
      </c>
      <c r="C138" s="5" t="s">
        <v>425</v>
      </c>
      <c r="D138" s="67">
        <f>+D115+D119+D124+D130</f>
        <v>2849164</v>
      </c>
      <c r="E138" s="67">
        <f t="shared" ref="E138:F138" si="27">+E115+E119+E124+E130</f>
        <v>7792468</v>
      </c>
      <c r="F138" s="67">
        <f t="shared" si="27"/>
        <v>7792468</v>
      </c>
      <c r="G138" s="393">
        <f t="shared" si="19"/>
        <v>100</v>
      </c>
      <c r="I138" s="368"/>
      <c r="J138" s="368"/>
      <c r="K138" s="368"/>
    </row>
    <row r="139" spans="1:11" s="27" customFormat="1" ht="12.95" customHeight="1" thickBot="1" x14ac:dyDescent="0.25">
      <c r="A139" s="68" t="s">
        <v>163</v>
      </c>
      <c r="B139" s="139"/>
      <c r="C139" s="69" t="s">
        <v>424</v>
      </c>
      <c r="D139" s="67">
        <f>+D114+D138</f>
        <v>294173034</v>
      </c>
      <c r="E139" s="67">
        <f t="shared" ref="E139:F139" si="28">+E114+E138</f>
        <v>286871697</v>
      </c>
      <c r="F139" s="67">
        <f t="shared" si="28"/>
        <v>244478219</v>
      </c>
      <c r="G139" s="393">
        <f t="shared" si="19"/>
        <v>85.222146888892979</v>
      </c>
      <c r="I139" s="368"/>
      <c r="J139" s="368"/>
      <c r="K139" s="368"/>
    </row>
    <row r="140" spans="1:11" ht="7.5" customHeight="1" x14ac:dyDescent="0.25"/>
    <row r="141" spans="1:11" x14ac:dyDescent="0.25">
      <c r="A141" s="591" t="s">
        <v>147</v>
      </c>
      <c r="B141" s="591"/>
      <c r="C141" s="591"/>
      <c r="D141" s="591"/>
      <c r="E141" s="162"/>
      <c r="G141" s="395"/>
    </row>
    <row r="142" spans="1:11" ht="15" customHeight="1" thickBot="1" x14ac:dyDescent="0.3">
      <c r="A142" s="588" t="s">
        <v>148</v>
      </c>
      <c r="B142" s="588"/>
      <c r="C142" s="588"/>
      <c r="D142" s="17"/>
      <c r="E142" s="17"/>
      <c r="G142" s="371" t="s">
        <v>430</v>
      </c>
    </row>
    <row r="143" spans="1:11" ht="21.75" thickBot="1" x14ac:dyDescent="0.3">
      <c r="A143" s="25">
        <v>1</v>
      </c>
      <c r="B143" s="131"/>
      <c r="C143" s="62" t="s">
        <v>149</v>
      </c>
      <c r="D143" s="12">
        <f>+D66-D114</f>
        <v>-28771681</v>
      </c>
      <c r="E143" s="12">
        <f t="shared" ref="E143:F143" si="29">+E66-E114</f>
        <v>-24057281</v>
      </c>
      <c r="F143" s="12">
        <f t="shared" si="29"/>
        <v>14662349</v>
      </c>
      <c r="G143" s="12"/>
    </row>
    <row r="144" spans="1:11" ht="27.75" customHeight="1" thickBot="1" x14ac:dyDescent="0.3">
      <c r="A144" s="25" t="s">
        <v>15</v>
      </c>
      <c r="B144" s="131"/>
      <c r="C144" s="62" t="s">
        <v>150</v>
      </c>
      <c r="D144" s="12">
        <f>+D91-D138</f>
        <v>28771681</v>
      </c>
      <c r="E144" s="12">
        <f t="shared" ref="E144:F144" si="30">+E91-E138</f>
        <v>24057281</v>
      </c>
      <c r="F144" s="12">
        <f t="shared" si="30"/>
        <v>24056281</v>
      </c>
      <c r="G144" s="12"/>
    </row>
    <row r="146" spans="4:5" x14ac:dyDescent="0.25">
      <c r="D146" s="130">
        <f>D139-D92</f>
        <v>0</v>
      </c>
      <c r="E146" s="130">
        <f>E139-E92</f>
        <v>0</v>
      </c>
    </row>
  </sheetData>
  <mergeCells count="6">
    <mergeCell ref="A142:C142"/>
    <mergeCell ref="A1:D1"/>
    <mergeCell ref="A2:C2"/>
    <mergeCell ref="A94:D94"/>
    <mergeCell ref="A95:C95"/>
    <mergeCell ref="A141:D141"/>
  </mergeCells>
  <phoneticPr fontId="24" type="noConversion"/>
  <printOptions horizontalCentered="1"/>
  <pageMargins left="0.7" right="0.7" top="0.75" bottom="0.75" header="0.3" footer="0.3"/>
  <pageSetup paperSize="9" scale="64" fitToHeight="0" orientation="portrait" r:id="rId1"/>
  <headerFooter alignWithMargins="0">
    <oddHeader xml:space="preserve">&amp;C&amp;"Times New Roman CE,Félkövér"&amp;12BÁTAAPÁTI KÖZSÉG ÖNKORMÁNYZATA
 2020. ÉVI KÖLTSÉGVETÉSÉNEK ÖSSZEVONT MÉRLEGE&amp;R&amp;"Times New Roman CE,Félkövér dőlt" 1.1. melléklet
</oddHeader>
  </headerFooter>
  <rowBreaks count="1" manualBreakCount="1">
    <brk id="93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5"/>
  <sheetViews>
    <sheetView view="pageLayout" zoomScaleNormal="100" workbookViewId="0">
      <selection activeCell="C10" sqref="C10"/>
    </sheetView>
  </sheetViews>
  <sheetFormatPr defaultRowHeight="12.75" x14ac:dyDescent="0.2"/>
  <cols>
    <col min="1" max="1" width="3" style="700" bestFit="1" customWidth="1"/>
    <col min="2" max="2" width="82" style="700" customWidth="1"/>
    <col min="3" max="5" width="14.5703125" style="700" customWidth="1"/>
    <col min="6" max="256" width="9.140625" style="700"/>
    <col min="257" max="257" width="3" style="700" bestFit="1" customWidth="1"/>
    <col min="258" max="258" width="82" style="700" customWidth="1"/>
    <col min="259" max="261" width="19.140625" style="700" customWidth="1"/>
    <col min="262" max="512" width="9.140625" style="700"/>
    <col min="513" max="513" width="3" style="700" bestFit="1" customWidth="1"/>
    <col min="514" max="514" width="82" style="700" customWidth="1"/>
    <col min="515" max="517" width="19.140625" style="700" customWidth="1"/>
    <col min="518" max="768" width="9.140625" style="700"/>
    <col min="769" max="769" width="3" style="700" bestFit="1" customWidth="1"/>
    <col min="770" max="770" width="82" style="700" customWidth="1"/>
    <col min="771" max="773" width="19.140625" style="700" customWidth="1"/>
    <col min="774" max="1024" width="9.140625" style="700"/>
    <col min="1025" max="1025" width="3" style="700" bestFit="1" customWidth="1"/>
    <col min="1026" max="1026" width="82" style="700" customWidth="1"/>
    <col min="1027" max="1029" width="19.140625" style="700" customWidth="1"/>
    <col min="1030" max="1280" width="9.140625" style="700"/>
    <col min="1281" max="1281" width="3" style="700" bestFit="1" customWidth="1"/>
    <col min="1282" max="1282" width="82" style="700" customWidth="1"/>
    <col min="1283" max="1285" width="19.140625" style="700" customWidth="1"/>
    <col min="1286" max="1536" width="9.140625" style="700"/>
    <col min="1537" max="1537" width="3" style="700" bestFit="1" customWidth="1"/>
    <col min="1538" max="1538" width="82" style="700" customWidth="1"/>
    <col min="1539" max="1541" width="19.140625" style="700" customWidth="1"/>
    <col min="1542" max="1792" width="9.140625" style="700"/>
    <col min="1793" max="1793" width="3" style="700" bestFit="1" customWidth="1"/>
    <col min="1794" max="1794" width="82" style="700" customWidth="1"/>
    <col min="1795" max="1797" width="19.140625" style="700" customWidth="1"/>
    <col min="1798" max="2048" width="9.140625" style="700"/>
    <col min="2049" max="2049" width="3" style="700" bestFit="1" customWidth="1"/>
    <col min="2050" max="2050" width="82" style="700" customWidth="1"/>
    <col min="2051" max="2053" width="19.140625" style="700" customWidth="1"/>
    <col min="2054" max="2304" width="9.140625" style="700"/>
    <col min="2305" max="2305" width="3" style="700" bestFit="1" customWidth="1"/>
    <col min="2306" max="2306" width="82" style="700" customWidth="1"/>
    <col min="2307" max="2309" width="19.140625" style="700" customWidth="1"/>
    <col min="2310" max="2560" width="9.140625" style="700"/>
    <col min="2561" max="2561" width="3" style="700" bestFit="1" customWidth="1"/>
    <col min="2562" max="2562" width="82" style="700" customWidth="1"/>
    <col min="2563" max="2565" width="19.140625" style="700" customWidth="1"/>
    <col min="2566" max="2816" width="9.140625" style="700"/>
    <col min="2817" max="2817" width="3" style="700" bestFit="1" customWidth="1"/>
    <col min="2818" max="2818" width="82" style="700" customWidth="1"/>
    <col min="2819" max="2821" width="19.140625" style="700" customWidth="1"/>
    <col min="2822" max="3072" width="9.140625" style="700"/>
    <col min="3073" max="3073" width="3" style="700" bestFit="1" customWidth="1"/>
    <col min="3074" max="3074" width="82" style="700" customWidth="1"/>
    <col min="3075" max="3077" width="19.140625" style="700" customWidth="1"/>
    <col min="3078" max="3328" width="9.140625" style="700"/>
    <col min="3329" max="3329" width="3" style="700" bestFit="1" customWidth="1"/>
    <col min="3330" max="3330" width="82" style="700" customWidth="1"/>
    <col min="3331" max="3333" width="19.140625" style="700" customWidth="1"/>
    <col min="3334" max="3584" width="9.140625" style="700"/>
    <col min="3585" max="3585" width="3" style="700" bestFit="1" customWidth="1"/>
    <col min="3586" max="3586" width="82" style="700" customWidth="1"/>
    <col min="3587" max="3589" width="19.140625" style="700" customWidth="1"/>
    <col min="3590" max="3840" width="9.140625" style="700"/>
    <col min="3841" max="3841" width="3" style="700" bestFit="1" customWidth="1"/>
    <col min="3842" max="3842" width="82" style="700" customWidth="1"/>
    <col min="3843" max="3845" width="19.140625" style="700" customWidth="1"/>
    <col min="3846" max="4096" width="9.140625" style="700"/>
    <col min="4097" max="4097" width="3" style="700" bestFit="1" customWidth="1"/>
    <col min="4098" max="4098" width="82" style="700" customWidth="1"/>
    <col min="4099" max="4101" width="19.140625" style="700" customWidth="1"/>
    <col min="4102" max="4352" width="9.140625" style="700"/>
    <col min="4353" max="4353" width="3" style="700" bestFit="1" customWidth="1"/>
    <col min="4354" max="4354" width="82" style="700" customWidth="1"/>
    <col min="4355" max="4357" width="19.140625" style="700" customWidth="1"/>
    <col min="4358" max="4608" width="9.140625" style="700"/>
    <col min="4609" max="4609" width="3" style="700" bestFit="1" customWidth="1"/>
    <col min="4610" max="4610" width="82" style="700" customWidth="1"/>
    <col min="4611" max="4613" width="19.140625" style="700" customWidth="1"/>
    <col min="4614" max="4864" width="9.140625" style="700"/>
    <col min="4865" max="4865" width="3" style="700" bestFit="1" customWidth="1"/>
    <col min="4866" max="4866" width="82" style="700" customWidth="1"/>
    <col min="4867" max="4869" width="19.140625" style="700" customWidth="1"/>
    <col min="4870" max="5120" width="9.140625" style="700"/>
    <col min="5121" max="5121" width="3" style="700" bestFit="1" customWidth="1"/>
    <col min="5122" max="5122" width="82" style="700" customWidth="1"/>
    <col min="5123" max="5125" width="19.140625" style="700" customWidth="1"/>
    <col min="5126" max="5376" width="9.140625" style="700"/>
    <col min="5377" max="5377" width="3" style="700" bestFit="1" customWidth="1"/>
    <col min="5378" max="5378" width="82" style="700" customWidth="1"/>
    <col min="5379" max="5381" width="19.140625" style="700" customWidth="1"/>
    <col min="5382" max="5632" width="9.140625" style="700"/>
    <col min="5633" max="5633" width="3" style="700" bestFit="1" customWidth="1"/>
    <col min="5634" max="5634" width="82" style="700" customWidth="1"/>
    <col min="5635" max="5637" width="19.140625" style="700" customWidth="1"/>
    <col min="5638" max="5888" width="9.140625" style="700"/>
    <col min="5889" max="5889" width="3" style="700" bestFit="1" customWidth="1"/>
    <col min="5890" max="5890" width="82" style="700" customWidth="1"/>
    <col min="5891" max="5893" width="19.140625" style="700" customWidth="1"/>
    <col min="5894" max="6144" width="9.140625" style="700"/>
    <col min="6145" max="6145" width="3" style="700" bestFit="1" customWidth="1"/>
    <col min="6146" max="6146" width="82" style="700" customWidth="1"/>
    <col min="6147" max="6149" width="19.140625" style="700" customWidth="1"/>
    <col min="6150" max="6400" width="9.140625" style="700"/>
    <col min="6401" max="6401" width="3" style="700" bestFit="1" customWidth="1"/>
    <col min="6402" max="6402" width="82" style="700" customWidth="1"/>
    <col min="6403" max="6405" width="19.140625" style="700" customWidth="1"/>
    <col min="6406" max="6656" width="9.140625" style="700"/>
    <col min="6657" max="6657" width="3" style="700" bestFit="1" customWidth="1"/>
    <col min="6658" max="6658" width="82" style="700" customWidth="1"/>
    <col min="6659" max="6661" width="19.140625" style="700" customWidth="1"/>
    <col min="6662" max="6912" width="9.140625" style="700"/>
    <col min="6913" max="6913" width="3" style="700" bestFit="1" customWidth="1"/>
    <col min="6914" max="6914" width="82" style="700" customWidth="1"/>
    <col min="6915" max="6917" width="19.140625" style="700" customWidth="1"/>
    <col min="6918" max="7168" width="9.140625" style="700"/>
    <col min="7169" max="7169" width="3" style="700" bestFit="1" customWidth="1"/>
    <col min="7170" max="7170" width="82" style="700" customWidth="1"/>
    <col min="7171" max="7173" width="19.140625" style="700" customWidth="1"/>
    <col min="7174" max="7424" width="9.140625" style="700"/>
    <col min="7425" max="7425" width="3" style="700" bestFit="1" customWidth="1"/>
    <col min="7426" max="7426" width="82" style="700" customWidth="1"/>
    <col min="7427" max="7429" width="19.140625" style="700" customWidth="1"/>
    <col min="7430" max="7680" width="9.140625" style="700"/>
    <col min="7681" max="7681" width="3" style="700" bestFit="1" customWidth="1"/>
    <col min="7682" max="7682" width="82" style="700" customWidth="1"/>
    <col min="7683" max="7685" width="19.140625" style="700" customWidth="1"/>
    <col min="7686" max="7936" width="9.140625" style="700"/>
    <col min="7937" max="7937" width="3" style="700" bestFit="1" customWidth="1"/>
    <col min="7938" max="7938" width="82" style="700" customWidth="1"/>
    <col min="7939" max="7941" width="19.140625" style="700" customWidth="1"/>
    <col min="7942" max="8192" width="9.140625" style="700"/>
    <col min="8193" max="8193" width="3" style="700" bestFit="1" customWidth="1"/>
    <col min="8194" max="8194" width="82" style="700" customWidth="1"/>
    <col min="8195" max="8197" width="19.140625" style="700" customWidth="1"/>
    <col min="8198" max="8448" width="9.140625" style="700"/>
    <col min="8449" max="8449" width="3" style="700" bestFit="1" customWidth="1"/>
    <col min="8450" max="8450" width="82" style="700" customWidth="1"/>
    <col min="8451" max="8453" width="19.140625" style="700" customWidth="1"/>
    <col min="8454" max="8704" width="9.140625" style="700"/>
    <col min="8705" max="8705" width="3" style="700" bestFit="1" customWidth="1"/>
    <col min="8706" max="8706" width="82" style="700" customWidth="1"/>
    <col min="8707" max="8709" width="19.140625" style="700" customWidth="1"/>
    <col min="8710" max="8960" width="9.140625" style="700"/>
    <col min="8961" max="8961" width="3" style="700" bestFit="1" customWidth="1"/>
    <col min="8962" max="8962" width="82" style="700" customWidth="1"/>
    <col min="8963" max="8965" width="19.140625" style="700" customWidth="1"/>
    <col min="8966" max="9216" width="9.140625" style="700"/>
    <col min="9217" max="9217" width="3" style="700" bestFit="1" customWidth="1"/>
    <col min="9218" max="9218" width="82" style="700" customWidth="1"/>
    <col min="9219" max="9221" width="19.140625" style="700" customWidth="1"/>
    <col min="9222" max="9472" width="9.140625" style="700"/>
    <col min="9473" max="9473" width="3" style="700" bestFit="1" customWidth="1"/>
    <col min="9474" max="9474" width="82" style="700" customWidth="1"/>
    <col min="9475" max="9477" width="19.140625" style="700" customWidth="1"/>
    <col min="9478" max="9728" width="9.140625" style="700"/>
    <col min="9729" max="9729" width="3" style="700" bestFit="1" customWidth="1"/>
    <col min="9730" max="9730" width="82" style="700" customWidth="1"/>
    <col min="9731" max="9733" width="19.140625" style="700" customWidth="1"/>
    <col min="9734" max="9984" width="9.140625" style="700"/>
    <col min="9985" max="9985" width="3" style="700" bestFit="1" customWidth="1"/>
    <col min="9986" max="9986" width="82" style="700" customWidth="1"/>
    <col min="9987" max="9989" width="19.140625" style="700" customWidth="1"/>
    <col min="9990" max="10240" width="9.140625" style="700"/>
    <col min="10241" max="10241" width="3" style="700" bestFit="1" customWidth="1"/>
    <col min="10242" max="10242" width="82" style="700" customWidth="1"/>
    <col min="10243" max="10245" width="19.140625" style="700" customWidth="1"/>
    <col min="10246" max="10496" width="9.140625" style="700"/>
    <col min="10497" max="10497" width="3" style="700" bestFit="1" customWidth="1"/>
    <col min="10498" max="10498" width="82" style="700" customWidth="1"/>
    <col min="10499" max="10501" width="19.140625" style="700" customWidth="1"/>
    <col min="10502" max="10752" width="9.140625" style="700"/>
    <col min="10753" max="10753" width="3" style="700" bestFit="1" customWidth="1"/>
    <col min="10754" max="10754" width="82" style="700" customWidth="1"/>
    <col min="10755" max="10757" width="19.140625" style="700" customWidth="1"/>
    <col min="10758" max="11008" width="9.140625" style="700"/>
    <col min="11009" max="11009" width="3" style="700" bestFit="1" customWidth="1"/>
    <col min="11010" max="11010" width="82" style="700" customWidth="1"/>
    <col min="11011" max="11013" width="19.140625" style="700" customWidth="1"/>
    <col min="11014" max="11264" width="9.140625" style="700"/>
    <col min="11265" max="11265" width="3" style="700" bestFit="1" customWidth="1"/>
    <col min="11266" max="11266" width="82" style="700" customWidth="1"/>
    <col min="11267" max="11269" width="19.140625" style="700" customWidth="1"/>
    <col min="11270" max="11520" width="9.140625" style="700"/>
    <col min="11521" max="11521" width="3" style="700" bestFit="1" customWidth="1"/>
    <col min="11522" max="11522" width="82" style="700" customWidth="1"/>
    <col min="11523" max="11525" width="19.140625" style="700" customWidth="1"/>
    <col min="11526" max="11776" width="9.140625" style="700"/>
    <col min="11777" max="11777" width="3" style="700" bestFit="1" customWidth="1"/>
    <col min="11778" max="11778" width="82" style="700" customWidth="1"/>
    <col min="11779" max="11781" width="19.140625" style="700" customWidth="1"/>
    <col min="11782" max="12032" width="9.140625" style="700"/>
    <col min="12033" max="12033" width="3" style="700" bestFit="1" customWidth="1"/>
    <col min="12034" max="12034" width="82" style="700" customWidth="1"/>
    <col min="12035" max="12037" width="19.140625" style="700" customWidth="1"/>
    <col min="12038" max="12288" width="9.140625" style="700"/>
    <col min="12289" max="12289" width="3" style="700" bestFit="1" customWidth="1"/>
    <col min="12290" max="12290" width="82" style="700" customWidth="1"/>
    <col min="12291" max="12293" width="19.140625" style="700" customWidth="1"/>
    <col min="12294" max="12544" width="9.140625" style="700"/>
    <col min="12545" max="12545" width="3" style="700" bestFit="1" customWidth="1"/>
    <col min="12546" max="12546" width="82" style="700" customWidth="1"/>
    <col min="12547" max="12549" width="19.140625" style="700" customWidth="1"/>
    <col min="12550" max="12800" width="9.140625" style="700"/>
    <col min="12801" max="12801" width="3" style="700" bestFit="1" customWidth="1"/>
    <col min="12802" max="12802" width="82" style="700" customWidth="1"/>
    <col min="12803" max="12805" width="19.140625" style="700" customWidth="1"/>
    <col min="12806" max="13056" width="9.140625" style="700"/>
    <col min="13057" max="13057" width="3" style="700" bestFit="1" customWidth="1"/>
    <col min="13058" max="13058" width="82" style="700" customWidth="1"/>
    <col min="13059" max="13061" width="19.140625" style="700" customWidth="1"/>
    <col min="13062" max="13312" width="9.140625" style="700"/>
    <col min="13313" max="13313" width="3" style="700" bestFit="1" customWidth="1"/>
    <col min="13314" max="13314" width="82" style="700" customWidth="1"/>
    <col min="13315" max="13317" width="19.140625" style="700" customWidth="1"/>
    <col min="13318" max="13568" width="9.140625" style="700"/>
    <col min="13569" max="13569" width="3" style="700" bestFit="1" customWidth="1"/>
    <col min="13570" max="13570" width="82" style="700" customWidth="1"/>
    <col min="13571" max="13573" width="19.140625" style="700" customWidth="1"/>
    <col min="13574" max="13824" width="9.140625" style="700"/>
    <col min="13825" max="13825" width="3" style="700" bestFit="1" customWidth="1"/>
    <col min="13826" max="13826" width="82" style="700" customWidth="1"/>
    <col min="13827" max="13829" width="19.140625" style="700" customWidth="1"/>
    <col min="13830" max="14080" width="9.140625" style="700"/>
    <col min="14081" max="14081" width="3" style="700" bestFit="1" customWidth="1"/>
    <col min="14082" max="14082" width="82" style="700" customWidth="1"/>
    <col min="14083" max="14085" width="19.140625" style="700" customWidth="1"/>
    <col min="14086" max="14336" width="9.140625" style="700"/>
    <col min="14337" max="14337" width="3" style="700" bestFit="1" customWidth="1"/>
    <col min="14338" max="14338" width="82" style="700" customWidth="1"/>
    <col min="14339" max="14341" width="19.140625" style="700" customWidth="1"/>
    <col min="14342" max="14592" width="9.140625" style="700"/>
    <col min="14593" max="14593" width="3" style="700" bestFit="1" customWidth="1"/>
    <col min="14594" max="14594" width="82" style="700" customWidth="1"/>
    <col min="14595" max="14597" width="19.140625" style="700" customWidth="1"/>
    <col min="14598" max="14848" width="9.140625" style="700"/>
    <col min="14849" max="14849" width="3" style="700" bestFit="1" customWidth="1"/>
    <col min="14850" max="14850" width="82" style="700" customWidth="1"/>
    <col min="14851" max="14853" width="19.140625" style="700" customWidth="1"/>
    <col min="14854" max="15104" width="9.140625" style="700"/>
    <col min="15105" max="15105" width="3" style="700" bestFit="1" customWidth="1"/>
    <col min="15106" max="15106" width="82" style="700" customWidth="1"/>
    <col min="15107" max="15109" width="19.140625" style="700" customWidth="1"/>
    <col min="15110" max="15360" width="9.140625" style="700"/>
    <col min="15361" max="15361" width="3" style="700" bestFit="1" customWidth="1"/>
    <col min="15362" max="15362" width="82" style="700" customWidth="1"/>
    <col min="15363" max="15365" width="19.140625" style="700" customWidth="1"/>
    <col min="15366" max="15616" width="9.140625" style="700"/>
    <col min="15617" max="15617" width="3" style="700" bestFit="1" customWidth="1"/>
    <col min="15618" max="15618" width="82" style="700" customWidth="1"/>
    <col min="15619" max="15621" width="19.140625" style="700" customWidth="1"/>
    <col min="15622" max="15872" width="9.140625" style="700"/>
    <col min="15873" max="15873" width="3" style="700" bestFit="1" customWidth="1"/>
    <col min="15874" max="15874" width="82" style="700" customWidth="1"/>
    <col min="15875" max="15877" width="19.140625" style="700" customWidth="1"/>
    <col min="15878" max="16128" width="9.140625" style="700"/>
    <col min="16129" max="16129" width="3" style="700" bestFit="1" customWidth="1"/>
    <col min="16130" max="16130" width="82" style="700" customWidth="1"/>
    <col min="16131" max="16133" width="19.140625" style="700" customWidth="1"/>
    <col min="16134" max="16384" width="9.140625" style="700"/>
  </cols>
  <sheetData>
    <row r="1" spans="1:5" s="700" customFormat="1" ht="32.25" thickBot="1" x14ac:dyDescent="0.25">
      <c r="A1" s="697" t="s">
        <v>535</v>
      </c>
      <c r="B1" s="698" t="s">
        <v>153</v>
      </c>
      <c r="C1" s="698" t="s">
        <v>499</v>
      </c>
      <c r="D1" s="698" t="s">
        <v>536</v>
      </c>
      <c r="E1" s="699" t="s">
        <v>537</v>
      </c>
    </row>
    <row r="2" spans="1:5" s="418" customFormat="1" ht="15" x14ac:dyDescent="0.25">
      <c r="A2" s="701" t="s">
        <v>460</v>
      </c>
      <c r="B2" s="702" t="s">
        <v>538</v>
      </c>
      <c r="C2" s="703">
        <v>6559756</v>
      </c>
      <c r="D2" s="703">
        <v>0</v>
      </c>
      <c r="E2" s="704">
        <v>4616161</v>
      </c>
    </row>
    <row r="3" spans="1:5" s="418" customFormat="1" ht="15" x14ac:dyDescent="0.25">
      <c r="A3" s="440" t="s">
        <v>462</v>
      </c>
      <c r="B3" s="436" t="s">
        <v>539</v>
      </c>
      <c r="C3" s="437">
        <v>2186454</v>
      </c>
      <c r="D3" s="437">
        <v>0</v>
      </c>
      <c r="E3" s="441">
        <v>2263117</v>
      </c>
    </row>
    <row r="4" spans="1:5" s="418" customFormat="1" ht="15.75" thickBot="1" x14ac:dyDescent="0.3">
      <c r="A4" s="705" t="s">
        <v>464</v>
      </c>
      <c r="B4" s="706" t="s">
        <v>540</v>
      </c>
      <c r="C4" s="707">
        <v>6154022</v>
      </c>
      <c r="D4" s="707">
        <v>0</v>
      </c>
      <c r="E4" s="708">
        <v>4321893</v>
      </c>
    </row>
    <row r="5" spans="1:5" s="418" customFormat="1" ht="15.75" thickBot="1" x14ac:dyDescent="0.3">
      <c r="A5" s="709" t="s">
        <v>466</v>
      </c>
      <c r="B5" s="710" t="s">
        <v>541</v>
      </c>
      <c r="C5" s="711">
        <v>14900232</v>
      </c>
      <c r="D5" s="711">
        <v>0</v>
      </c>
      <c r="E5" s="712">
        <v>11201171</v>
      </c>
    </row>
    <row r="6" spans="1:5" s="418" customFormat="1" ht="15" x14ac:dyDescent="0.25">
      <c r="A6" s="713" t="s">
        <v>468</v>
      </c>
      <c r="B6" s="714" t="s">
        <v>542</v>
      </c>
      <c r="C6" s="715">
        <v>0</v>
      </c>
      <c r="D6" s="715">
        <v>0</v>
      </c>
      <c r="E6" s="716">
        <v>0</v>
      </c>
    </row>
    <row r="7" spans="1:5" s="418" customFormat="1" ht="15.75" thickBot="1" x14ac:dyDescent="0.3">
      <c r="A7" s="705" t="s">
        <v>470</v>
      </c>
      <c r="B7" s="706" t="s">
        <v>543</v>
      </c>
      <c r="C7" s="707">
        <v>0</v>
      </c>
      <c r="D7" s="707">
        <v>0</v>
      </c>
      <c r="E7" s="708">
        <v>0</v>
      </c>
    </row>
    <row r="8" spans="1:5" s="418" customFormat="1" ht="15.75" thickBot="1" x14ac:dyDescent="0.3">
      <c r="A8" s="709" t="s">
        <v>472</v>
      </c>
      <c r="B8" s="710" t="s">
        <v>544</v>
      </c>
      <c r="C8" s="711">
        <v>0</v>
      </c>
      <c r="D8" s="711">
        <v>0</v>
      </c>
      <c r="E8" s="712">
        <v>0</v>
      </c>
    </row>
    <row r="9" spans="1:5" s="418" customFormat="1" ht="15" x14ac:dyDescent="0.25">
      <c r="A9" s="713" t="s">
        <v>474</v>
      </c>
      <c r="B9" s="714" t="s">
        <v>545</v>
      </c>
      <c r="C9" s="715">
        <v>77489416</v>
      </c>
      <c r="D9" s="715">
        <v>0</v>
      </c>
      <c r="E9" s="716">
        <v>41072454</v>
      </c>
    </row>
    <row r="10" spans="1:5" s="418" customFormat="1" ht="15" x14ac:dyDescent="0.25">
      <c r="A10" s="440" t="s">
        <v>476</v>
      </c>
      <c r="B10" s="436" t="s">
        <v>546</v>
      </c>
      <c r="C10" s="437">
        <v>97023626</v>
      </c>
      <c r="D10" s="437">
        <v>0</v>
      </c>
      <c r="E10" s="441">
        <v>72900722</v>
      </c>
    </row>
    <row r="11" spans="1:5" s="418" customFormat="1" ht="15" x14ac:dyDescent="0.25">
      <c r="A11" s="440" t="s">
        <v>399</v>
      </c>
      <c r="B11" s="436" t="s">
        <v>547</v>
      </c>
      <c r="C11" s="437">
        <v>99278040</v>
      </c>
      <c r="D11" s="437">
        <v>0</v>
      </c>
      <c r="E11" s="441">
        <v>10179916</v>
      </c>
    </row>
    <row r="12" spans="1:5" s="418" customFormat="1" ht="15.75" thickBot="1" x14ac:dyDescent="0.3">
      <c r="A12" s="705" t="s">
        <v>479</v>
      </c>
      <c r="B12" s="706" t="s">
        <v>548</v>
      </c>
      <c r="C12" s="707">
        <v>6534927</v>
      </c>
      <c r="D12" s="707">
        <v>0</v>
      </c>
      <c r="E12" s="708">
        <v>5540384</v>
      </c>
    </row>
    <row r="13" spans="1:5" s="418" customFormat="1" ht="15.75" thickBot="1" x14ac:dyDescent="0.3">
      <c r="A13" s="709" t="s">
        <v>481</v>
      </c>
      <c r="B13" s="710" t="s">
        <v>549</v>
      </c>
      <c r="C13" s="711">
        <v>280326009</v>
      </c>
      <c r="D13" s="711">
        <v>0</v>
      </c>
      <c r="E13" s="712">
        <v>129693476</v>
      </c>
    </row>
    <row r="14" spans="1:5" s="418" customFormat="1" ht="15" x14ac:dyDescent="0.25">
      <c r="A14" s="713" t="s">
        <v>483</v>
      </c>
      <c r="B14" s="714" t="s">
        <v>550</v>
      </c>
      <c r="C14" s="715">
        <v>3509004</v>
      </c>
      <c r="D14" s="715">
        <v>0</v>
      </c>
      <c r="E14" s="716">
        <v>4090872</v>
      </c>
    </row>
    <row r="15" spans="1:5" s="418" customFormat="1" ht="15" x14ac:dyDescent="0.25">
      <c r="A15" s="440" t="s">
        <v>485</v>
      </c>
      <c r="B15" s="436" t="s">
        <v>551</v>
      </c>
      <c r="C15" s="437">
        <v>24048953</v>
      </c>
      <c r="D15" s="437">
        <v>0</v>
      </c>
      <c r="E15" s="441">
        <v>20570361</v>
      </c>
    </row>
    <row r="16" spans="1:5" s="418" customFormat="1" ht="15" x14ac:dyDescent="0.25">
      <c r="A16" s="440" t="s">
        <v>487</v>
      </c>
      <c r="B16" s="436" t="s">
        <v>552</v>
      </c>
      <c r="C16" s="437">
        <v>0</v>
      </c>
      <c r="D16" s="437">
        <v>0</v>
      </c>
      <c r="E16" s="441">
        <v>0</v>
      </c>
    </row>
    <row r="17" spans="1:5" s="418" customFormat="1" ht="15.75" thickBot="1" x14ac:dyDescent="0.3">
      <c r="A17" s="705" t="s">
        <v>489</v>
      </c>
      <c r="B17" s="706" t="s">
        <v>553</v>
      </c>
      <c r="C17" s="707">
        <v>0</v>
      </c>
      <c r="D17" s="707">
        <v>0</v>
      </c>
      <c r="E17" s="708">
        <v>0</v>
      </c>
    </row>
    <row r="18" spans="1:5" s="418" customFormat="1" ht="15.75" thickBot="1" x14ac:dyDescent="0.3">
      <c r="A18" s="709" t="s">
        <v>491</v>
      </c>
      <c r="B18" s="710" t="s">
        <v>554</v>
      </c>
      <c r="C18" s="711">
        <v>27557957</v>
      </c>
      <c r="D18" s="711">
        <v>0</v>
      </c>
      <c r="E18" s="712">
        <v>24661233</v>
      </c>
    </row>
    <row r="19" spans="1:5" s="418" customFormat="1" ht="15" x14ac:dyDescent="0.25">
      <c r="A19" s="713" t="s">
        <v>493</v>
      </c>
      <c r="B19" s="714" t="s">
        <v>555</v>
      </c>
      <c r="C19" s="715">
        <v>18680305</v>
      </c>
      <c r="D19" s="715">
        <v>0</v>
      </c>
      <c r="E19" s="716">
        <v>20841127</v>
      </c>
    </row>
    <row r="20" spans="1:5" s="418" customFormat="1" ht="15" x14ac:dyDescent="0.25">
      <c r="A20" s="440" t="s">
        <v>495</v>
      </c>
      <c r="B20" s="436" t="s">
        <v>556</v>
      </c>
      <c r="C20" s="437">
        <v>12601107</v>
      </c>
      <c r="D20" s="437">
        <v>0</v>
      </c>
      <c r="E20" s="441">
        <v>6687944</v>
      </c>
    </row>
    <row r="21" spans="1:5" s="418" customFormat="1" ht="15.75" thickBot="1" x14ac:dyDescent="0.3">
      <c r="A21" s="705" t="s">
        <v>557</v>
      </c>
      <c r="B21" s="706" t="s">
        <v>558</v>
      </c>
      <c r="C21" s="707">
        <v>4480601</v>
      </c>
      <c r="D21" s="707">
        <v>0</v>
      </c>
      <c r="E21" s="708">
        <v>3088187</v>
      </c>
    </row>
    <row r="22" spans="1:5" s="418" customFormat="1" ht="15.75" thickBot="1" x14ac:dyDescent="0.3">
      <c r="A22" s="709" t="s">
        <v>559</v>
      </c>
      <c r="B22" s="710" t="s">
        <v>560</v>
      </c>
      <c r="C22" s="711">
        <v>35762013</v>
      </c>
      <c r="D22" s="711">
        <v>0</v>
      </c>
      <c r="E22" s="712">
        <v>30617258</v>
      </c>
    </row>
    <row r="23" spans="1:5" s="418" customFormat="1" ht="15.75" thickBot="1" x14ac:dyDescent="0.3">
      <c r="A23" s="709" t="s">
        <v>561</v>
      </c>
      <c r="B23" s="710" t="s">
        <v>562</v>
      </c>
      <c r="C23" s="711">
        <v>58759907</v>
      </c>
      <c r="D23" s="711">
        <v>0</v>
      </c>
      <c r="E23" s="712">
        <v>64073299</v>
      </c>
    </row>
    <row r="24" spans="1:5" s="418" customFormat="1" ht="15.75" thickBot="1" x14ac:dyDescent="0.3">
      <c r="A24" s="709" t="s">
        <v>563</v>
      </c>
      <c r="B24" s="710" t="s">
        <v>564</v>
      </c>
      <c r="C24" s="711">
        <v>156187767</v>
      </c>
      <c r="D24" s="711">
        <v>0</v>
      </c>
      <c r="E24" s="712">
        <v>73467362</v>
      </c>
    </row>
    <row r="25" spans="1:5" s="418" customFormat="1" ht="15.75" thickBot="1" x14ac:dyDescent="0.3">
      <c r="A25" s="709" t="s">
        <v>565</v>
      </c>
      <c r="B25" s="710" t="s">
        <v>566</v>
      </c>
      <c r="C25" s="711">
        <v>16958597</v>
      </c>
      <c r="D25" s="711">
        <v>0</v>
      </c>
      <c r="E25" s="712">
        <v>-51924505</v>
      </c>
    </row>
    <row r="26" spans="1:5" s="418" customFormat="1" ht="15" x14ac:dyDescent="0.25">
      <c r="A26" s="713" t="s">
        <v>567</v>
      </c>
      <c r="B26" s="714" t="s">
        <v>568</v>
      </c>
      <c r="C26" s="715">
        <v>0</v>
      </c>
      <c r="D26" s="715">
        <v>0</v>
      </c>
      <c r="E26" s="716">
        <v>0</v>
      </c>
    </row>
    <row r="27" spans="1:5" s="418" customFormat="1" ht="15" x14ac:dyDescent="0.25">
      <c r="A27" s="440" t="s">
        <v>569</v>
      </c>
      <c r="B27" s="436" t="s">
        <v>570</v>
      </c>
      <c r="C27" s="437">
        <v>0</v>
      </c>
      <c r="D27" s="437">
        <v>0</v>
      </c>
      <c r="E27" s="441">
        <v>0</v>
      </c>
    </row>
    <row r="28" spans="1:5" s="418" customFormat="1" ht="15" x14ac:dyDescent="0.25">
      <c r="A28" s="440" t="s">
        <v>571</v>
      </c>
      <c r="B28" s="436" t="s">
        <v>572</v>
      </c>
      <c r="C28" s="437">
        <v>0</v>
      </c>
      <c r="D28" s="437">
        <v>0</v>
      </c>
      <c r="E28" s="441">
        <v>0</v>
      </c>
    </row>
    <row r="29" spans="1:5" s="418" customFormat="1" ht="15" x14ac:dyDescent="0.25">
      <c r="A29" s="440" t="s">
        <v>573</v>
      </c>
      <c r="B29" s="436" t="s">
        <v>574</v>
      </c>
      <c r="C29" s="437">
        <v>21093</v>
      </c>
      <c r="D29" s="437">
        <v>0</v>
      </c>
      <c r="E29" s="441">
        <v>44247</v>
      </c>
    </row>
    <row r="30" spans="1:5" s="418" customFormat="1" ht="15" x14ac:dyDescent="0.25">
      <c r="A30" s="440" t="s">
        <v>575</v>
      </c>
      <c r="B30" s="436" t="s">
        <v>576</v>
      </c>
      <c r="C30" s="437">
        <v>0</v>
      </c>
      <c r="D30" s="437">
        <v>0</v>
      </c>
      <c r="E30" s="441">
        <v>0</v>
      </c>
    </row>
    <row r="31" spans="1:5" s="418" customFormat="1" ht="25.5" x14ac:dyDescent="0.25">
      <c r="A31" s="440" t="s">
        <v>577</v>
      </c>
      <c r="B31" s="436" t="s">
        <v>578</v>
      </c>
      <c r="C31" s="437">
        <v>0</v>
      </c>
      <c r="D31" s="437">
        <v>0</v>
      </c>
      <c r="E31" s="441">
        <v>0</v>
      </c>
    </row>
    <row r="32" spans="1:5" s="418" customFormat="1" ht="26.25" thickBot="1" x14ac:dyDescent="0.3">
      <c r="A32" s="705" t="s">
        <v>579</v>
      </c>
      <c r="B32" s="706" t="s">
        <v>710</v>
      </c>
      <c r="C32" s="707">
        <v>0</v>
      </c>
      <c r="D32" s="707">
        <v>0</v>
      </c>
      <c r="E32" s="708">
        <v>0</v>
      </c>
    </row>
    <row r="33" spans="1:5" s="418" customFormat="1" ht="15.75" thickBot="1" x14ac:dyDescent="0.3">
      <c r="A33" s="709" t="s">
        <v>580</v>
      </c>
      <c r="B33" s="710" t="s">
        <v>581</v>
      </c>
      <c r="C33" s="711">
        <v>21093</v>
      </c>
      <c r="D33" s="711">
        <v>0</v>
      </c>
      <c r="E33" s="712">
        <v>44247</v>
      </c>
    </row>
    <row r="34" spans="1:5" s="418" customFormat="1" ht="15" x14ac:dyDescent="0.25">
      <c r="A34" s="713" t="s">
        <v>582</v>
      </c>
      <c r="B34" s="714" t="s">
        <v>583</v>
      </c>
      <c r="C34" s="715">
        <v>0</v>
      </c>
      <c r="D34" s="715">
        <v>0</v>
      </c>
      <c r="E34" s="716">
        <v>0</v>
      </c>
    </row>
    <row r="35" spans="1:5" s="418" customFormat="1" ht="25.5" x14ac:dyDescent="0.25">
      <c r="A35" s="440" t="s">
        <v>584</v>
      </c>
      <c r="B35" s="436" t="s">
        <v>585</v>
      </c>
      <c r="C35" s="437">
        <v>0</v>
      </c>
      <c r="D35" s="437">
        <v>0</v>
      </c>
      <c r="E35" s="441">
        <v>0</v>
      </c>
    </row>
    <row r="36" spans="1:5" s="418" customFormat="1" ht="15" x14ac:dyDescent="0.25">
      <c r="A36" s="440" t="s">
        <v>586</v>
      </c>
      <c r="B36" s="436" t="s">
        <v>587</v>
      </c>
      <c r="C36" s="437">
        <v>0</v>
      </c>
      <c r="D36" s="437">
        <v>0</v>
      </c>
      <c r="E36" s="441">
        <v>0</v>
      </c>
    </row>
    <row r="37" spans="1:5" s="418" customFormat="1" ht="15" x14ac:dyDescent="0.25">
      <c r="A37" s="440" t="s">
        <v>588</v>
      </c>
      <c r="B37" s="436" t="s">
        <v>589</v>
      </c>
      <c r="C37" s="437">
        <v>0</v>
      </c>
      <c r="D37" s="437">
        <v>0</v>
      </c>
      <c r="E37" s="441">
        <v>0</v>
      </c>
    </row>
    <row r="38" spans="1:5" s="418" customFormat="1" ht="15" x14ac:dyDescent="0.25">
      <c r="A38" s="440" t="s">
        <v>590</v>
      </c>
      <c r="B38" s="436" t="s">
        <v>591</v>
      </c>
      <c r="C38" s="437">
        <v>0</v>
      </c>
      <c r="D38" s="437">
        <v>0</v>
      </c>
      <c r="E38" s="441">
        <v>0</v>
      </c>
    </row>
    <row r="39" spans="1:5" s="418" customFormat="1" ht="15" x14ac:dyDescent="0.25">
      <c r="A39" s="440" t="s">
        <v>592</v>
      </c>
      <c r="B39" s="436" t="s">
        <v>593</v>
      </c>
      <c r="C39" s="437">
        <v>0</v>
      </c>
      <c r="D39" s="437">
        <v>0</v>
      </c>
      <c r="E39" s="441">
        <v>0</v>
      </c>
    </row>
    <row r="40" spans="1:5" s="418" customFormat="1" ht="15" x14ac:dyDescent="0.25">
      <c r="A40" s="440" t="s">
        <v>594</v>
      </c>
      <c r="B40" s="436" t="s">
        <v>595</v>
      </c>
      <c r="C40" s="437">
        <v>0</v>
      </c>
      <c r="D40" s="437">
        <v>0</v>
      </c>
      <c r="E40" s="441">
        <v>0</v>
      </c>
    </row>
    <row r="41" spans="1:5" s="418" customFormat="1" ht="25.5" x14ac:dyDescent="0.25">
      <c r="A41" s="440" t="s">
        <v>596</v>
      </c>
      <c r="B41" s="436" t="s">
        <v>597</v>
      </c>
      <c r="C41" s="437">
        <v>0</v>
      </c>
      <c r="D41" s="437">
        <v>0</v>
      </c>
      <c r="E41" s="441">
        <v>0</v>
      </c>
    </row>
    <row r="42" spans="1:5" s="418" customFormat="1" ht="26.25" thickBot="1" x14ac:dyDescent="0.3">
      <c r="A42" s="705" t="s">
        <v>598</v>
      </c>
      <c r="B42" s="706" t="s">
        <v>711</v>
      </c>
      <c r="C42" s="707">
        <v>0</v>
      </c>
      <c r="D42" s="707">
        <v>0</v>
      </c>
      <c r="E42" s="708">
        <v>0</v>
      </c>
    </row>
    <row r="43" spans="1:5" s="418" customFormat="1" ht="15.75" thickBot="1" x14ac:dyDescent="0.3">
      <c r="A43" s="709" t="s">
        <v>599</v>
      </c>
      <c r="B43" s="710" t="s">
        <v>600</v>
      </c>
      <c r="C43" s="711">
        <v>0</v>
      </c>
      <c r="D43" s="711">
        <v>0</v>
      </c>
      <c r="E43" s="712">
        <v>0</v>
      </c>
    </row>
    <row r="44" spans="1:5" s="418" customFormat="1" ht="15.75" thickBot="1" x14ac:dyDescent="0.3">
      <c r="A44" s="709" t="s">
        <v>601</v>
      </c>
      <c r="B44" s="710" t="s">
        <v>602</v>
      </c>
      <c r="C44" s="711">
        <v>21093</v>
      </c>
      <c r="D44" s="711">
        <v>0</v>
      </c>
      <c r="E44" s="712">
        <v>44247</v>
      </c>
    </row>
    <row r="45" spans="1:5" s="418" customFormat="1" ht="15.75" thickBot="1" x14ac:dyDescent="0.3">
      <c r="A45" s="709" t="s">
        <v>603</v>
      </c>
      <c r="B45" s="710" t="s">
        <v>604</v>
      </c>
      <c r="C45" s="711">
        <v>16979690</v>
      </c>
      <c r="D45" s="711">
        <v>0</v>
      </c>
      <c r="E45" s="712">
        <v>-51880258</v>
      </c>
    </row>
  </sheetData>
  <printOptions horizontalCentered="1"/>
  <pageMargins left="0.23622047244094491" right="0.23622047244094491" top="1.1417322834645669" bottom="0.98425196850393704" header="0.51181102362204722" footer="0.51181102362204722"/>
  <pageSetup scale="73" orientation="portrait" r:id="rId1"/>
  <headerFooter alignWithMargins="0">
    <oddHeader>&amp;C&amp;"Times New Roman,Félkövér"&amp;14BÁTAAPÁTI KÖZSÉG ÖNKORMÁNYZATA
EREDMÉNYKIMUTATÁS&amp;R&amp;"Times New Roman,Félkövér dőlt"&amp;14 6.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72"/>
  <sheetViews>
    <sheetView view="pageLayout" zoomScaleNormal="130" workbookViewId="0">
      <selection activeCell="I9" sqref="I9"/>
    </sheetView>
  </sheetViews>
  <sheetFormatPr defaultColWidth="9.28515625" defaultRowHeight="15.75" x14ac:dyDescent="0.25"/>
  <cols>
    <col min="1" max="1" width="3" style="417" bestFit="1" customWidth="1"/>
    <col min="2" max="2" width="30.85546875" style="234" customWidth="1"/>
    <col min="3" max="3" width="14.140625" style="417" customWidth="1"/>
    <col min="4" max="4" width="27" style="417" customWidth="1"/>
    <col min="5" max="5" width="29.140625" style="417" customWidth="1"/>
    <col min="6" max="6" width="14.42578125" style="417" customWidth="1"/>
    <col min="7" max="7" width="16.140625" style="417" customWidth="1"/>
    <col min="8" max="8" width="30.85546875" style="417" customWidth="1"/>
    <col min="9" max="9" width="18.28515625" style="417" customWidth="1"/>
    <col min="10" max="16384" width="9.28515625" style="417"/>
  </cols>
  <sheetData>
    <row r="1" spans="1:9" ht="15.75" customHeight="1" x14ac:dyDescent="0.25">
      <c r="A1" s="617" t="str">
        <f>+CONCATENATE("VAGYONKIMUTATÁS",CHAR(10),"a könyvviteli mérlegben értékkel szereplő eszközökről",CHAR(10),LEFT('[4]1. sz. mell.'!C3,4),".")</f>
        <v>VAGYONKIMUTATÁS
a könyvviteli mérlegben értékkel szereplő eszközökről
2016.</v>
      </c>
      <c r="B1" s="617"/>
      <c r="C1" s="617"/>
      <c r="D1" s="617"/>
      <c r="E1" s="617"/>
      <c r="F1" s="617"/>
      <c r="G1" s="617"/>
      <c r="H1" s="617"/>
      <c r="I1" s="617"/>
    </row>
    <row r="2" spans="1:9" ht="16.5" thickBot="1" x14ac:dyDescent="0.3">
      <c r="C2" s="432"/>
      <c r="I2" s="433" t="s">
        <v>430</v>
      </c>
    </row>
    <row r="3" spans="1:9" s="431" customFormat="1" ht="32.25" thickBot="1" x14ac:dyDescent="0.3">
      <c r="A3" s="446" t="s">
        <v>535</v>
      </c>
      <c r="B3" s="447" t="s">
        <v>153</v>
      </c>
      <c r="C3" s="447" t="s">
        <v>712</v>
      </c>
      <c r="D3" s="447" t="s">
        <v>713</v>
      </c>
      <c r="E3" s="447" t="s">
        <v>714</v>
      </c>
      <c r="F3" s="447" t="s">
        <v>715</v>
      </c>
      <c r="G3" s="447" t="s">
        <v>716</v>
      </c>
      <c r="H3" s="447" t="s">
        <v>717</v>
      </c>
      <c r="I3" s="448" t="s">
        <v>718</v>
      </c>
    </row>
    <row r="4" spans="1:9" s="431" customFormat="1" ht="16.5" thickBot="1" x14ac:dyDescent="0.3">
      <c r="A4" s="446">
        <v>1</v>
      </c>
      <c r="B4" s="447">
        <v>2</v>
      </c>
      <c r="C4" s="447">
        <v>3</v>
      </c>
      <c r="D4" s="447">
        <v>4</v>
      </c>
      <c r="E4" s="447">
        <v>5</v>
      </c>
      <c r="F4" s="447">
        <v>6</v>
      </c>
      <c r="G4" s="447">
        <v>7</v>
      </c>
      <c r="H4" s="447">
        <v>8</v>
      </c>
      <c r="I4" s="448">
        <v>9</v>
      </c>
    </row>
    <row r="5" spans="1:9" s="418" customFormat="1" ht="25.5" x14ac:dyDescent="0.25">
      <c r="A5" s="449" t="s">
        <v>460</v>
      </c>
      <c r="B5" s="450" t="s">
        <v>719</v>
      </c>
      <c r="C5" s="451">
        <v>29919946</v>
      </c>
      <c r="D5" s="451">
        <v>2142783277</v>
      </c>
      <c r="E5" s="451">
        <v>116122974</v>
      </c>
      <c r="F5" s="451">
        <v>0</v>
      </c>
      <c r="G5" s="451">
        <v>3698275</v>
      </c>
      <c r="H5" s="451">
        <v>0</v>
      </c>
      <c r="I5" s="452">
        <v>2292524472</v>
      </c>
    </row>
    <row r="6" spans="1:9" s="418" customFormat="1" ht="25.5" x14ac:dyDescent="0.25">
      <c r="A6" s="440" t="s">
        <v>462</v>
      </c>
      <c r="B6" s="436" t="s">
        <v>720</v>
      </c>
      <c r="C6" s="437">
        <v>0</v>
      </c>
      <c r="D6" s="437">
        <v>0</v>
      </c>
      <c r="E6" s="437">
        <v>0</v>
      </c>
      <c r="F6" s="437">
        <v>0</v>
      </c>
      <c r="G6" s="437">
        <v>70714036</v>
      </c>
      <c r="H6" s="437">
        <v>0</v>
      </c>
      <c r="I6" s="441">
        <v>70714036</v>
      </c>
    </row>
    <row r="7" spans="1:9" s="418" customFormat="1" ht="15" x14ac:dyDescent="0.25">
      <c r="A7" s="440" t="s">
        <v>464</v>
      </c>
      <c r="B7" s="436" t="s">
        <v>721</v>
      </c>
      <c r="C7" s="437">
        <v>0</v>
      </c>
      <c r="D7" s="437">
        <v>0</v>
      </c>
      <c r="E7" s="437">
        <v>0</v>
      </c>
      <c r="F7" s="437">
        <v>0</v>
      </c>
      <c r="G7" s="437">
        <v>18375608</v>
      </c>
      <c r="H7" s="437">
        <v>0</v>
      </c>
      <c r="I7" s="441">
        <v>18375608</v>
      </c>
    </row>
    <row r="8" spans="1:9" s="418" customFormat="1" ht="25.5" x14ac:dyDescent="0.25">
      <c r="A8" s="440" t="s">
        <v>466</v>
      </c>
      <c r="B8" s="436" t="s">
        <v>722</v>
      </c>
      <c r="C8" s="437">
        <v>0</v>
      </c>
      <c r="D8" s="437">
        <v>82720000</v>
      </c>
      <c r="E8" s="437">
        <v>7262044</v>
      </c>
      <c r="F8" s="437">
        <v>0</v>
      </c>
      <c r="G8" s="437">
        <v>0</v>
      </c>
      <c r="H8" s="437">
        <v>0</v>
      </c>
      <c r="I8" s="441">
        <v>89982044</v>
      </c>
    </row>
    <row r="9" spans="1:9" s="418" customFormat="1" ht="15" x14ac:dyDescent="0.25">
      <c r="A9" s="440" t="s">
        <v>468</v>
      </c>
      <c r="B9" s="436" t="s">
        <v>723</v>
      </c>
      <c r="C9" s="437">
        <v>0</v>
      </c>
      <c r="D9" s="437">
        <v>0</v>
      </c>
      <c r="E9" s="437">
        <v>0</v>
      </c>
      <c r="F9" s="437">
        <v>0</v>
      </c>
      <c r="G9" s="437">
        <v>0</v>
      </c>
      <c r="H9" s="437">
        <v>0</v>
      </c>
      <c r="I9" s="441">
        <v>0</v>
      </c>
    </row>
    <row r="10" spans="1:9" s="418" customFormat="1" ht="38.25" x14ac:dyDescent="0.25">
      <c r="A10" s="440" t="s">
        <v>470</v>
      </c>
      <c r="B10" s="436" t="s">
        <v>724</v>
      </c>
      <c r="C10" s="437">
        <v>0</v>
      </c>
      <c r="D10" s="437">
        <v>0</v>
      </c>
      <c r="E10" s="437">
        <v>0</v>
      </c>
      <c r="F10" s="437">
        <v>0</v>
      </c>
      <c r="G10" s="437">
        <v>0</v>
      </c>
      <c r="H10" s="437">
        <v>0</v>
      </c>
      <c r="I10" s="441">
        <v>0</v>
      </c>
    </row>
    <row r="11" spans="1:9" s="418" customFormat="1" ht="15" x14ac:dyDescent="0.25">
      <c r="A11" s="440" t="s">
        <v>472</v>
      </c>
      <c r="B11" s="436" t="s">
        <v>725</v>
      </c>
      <c r="C11" s="437">
        <v>0</v>
      </c>
      <c r="D11" s="437">
        <v>0</v>
      </c>
      <c r="E11" s="437">
        <v>18571142</v>
      </c>
      <c r="F11" s="437">
        <v>0</v>
      </c>
      <c r="G11" s="437">
        <v>0</v>
      </c>
      <c r="H11" s="437">
        <v>0</v>
      </c>
      <c r="I11" s="441">
        <v>18571142</v>
      </c>
    </row>
    <row r="12" spans="1:9" s="418" customFormat="1" ht="15" x14ac:dyDescent="0.25">
      <c r="A12" s="438" t="s">
        <v>474</v>
      </c>
      <c r="B12" s="434" t="s">
        <v>726</v>
      </c>
      <c r="C12" s="435">
        <v>0</v>
      </c>
      <c r="D12" s="435">
        <v>82720000</v>
      </c>
      <c r="E12" s="435">
        <v>25833186</v>
      </c>
      <c r="F12" s="435">
        <v>0</v>
      </c>
      <c r="G12" s="435">
        <v>89089644</v>
      </c>
      <c r="H12" s="435">
        <v>0</v>
      </c>
      <c r="I12" s="439">
        <v>197642830</v>
      </c>
    </row>
    <row r="13" spans="1:9" s="418" customFormat="1" ht="15" x14ac:dyDescent="0.25">
      <c r="A13" s="440" t="s">
        <v>476</v>
      </c>
      <c r="B13" s="436" t="s">
        <v>727</v>
      </c>
      <c r="C13" s="437">
        <v>0</v>
      </c>
      <c r="D13" s="437">
        <v>0</v>
      </c>
      <c r="E13" s="437">
        <v>0</v>
      </c>
      <c r="F13" s="437">
        <v>0</v>
      </c>
      <c r="G13" s="437">
        <v>0</v>
      </c>
      <c r="H13" s="437">
        <v>0</v>
      </c>
      <c r="I13" s="441">
        <v>0</v>
      </c>
    </row>
    <row r="14" spans="1:9" s="418" customFormat="1" ht="15" x14ac:dyDescent="0.25">
      <c r="A14" s="440" t="s">
        <v>399</v>
      </c>
      <c r="B14" s="436" t="s">
        <v>728</v>
      </c>
      <c r="C14" s="437">
        <v>0</v>
      </c>
      <c r="D14" s="437">
        <v>0</v>
      </c>
      <c r="E14" s="437">
        <v>0</v>
      </c>
      <c r="F14" s="437">
        <v>0</v>
      </c>
      <c r="G14" s="437">
        <v>0</v>
      </c>
      <c r="H14" s="437">
        <v>0</v>
      </c>
      <c r="I14" s="441">
        <v>0</v>
      </c>
    </row>
    <row r="15" spans="1:9" s="418" customFormat="1" ht="15" x14ac:dyDescent="0.25">
      <c r="A15" s="440" t="s">
        <v>479</v>
      </c>
      <c r="B15" s="436" t="s">
        <v>729</v>
      </c>
      <c r="C15" s="437">
        <v>0</v>
      </c>
      <c r="D15" s="437">
        <v>0</v>
      </c>
      <c r="E15" s="437">
        <v>0</v>
      </c>
      <c r="F15" s="437">
        <v>0</v>
      </c>
      <c r="G15" s="437">
        <v>0</v>
      </c>
      <c r="H15" s="437">
        <v>0</v>
      </c>
      <c r="I15" s="441">
        <v>0</v>
      </c>
    </row>
    <row r="16" spans="1:9" s="418" customFormat="1" ht="51" x14ac:dyDescent="0.25">
      <c r="A16" s="440" t="s">
        <v>481</v>
      </c>
      <c r="B16" s="436" t="s">
        <v>730</v>
      </c>
      <c r="C16" s="437">
        <v>0</v>
      </c>
      <c r="D16" s="437">
        <v>0</v>
      </c>
      <c r="E16" s="437">
        <v>0</v>
      </c>
      <c r="F16" s="437">
        <v>0</v>
      </c>
      <c r="G16" s="437">
        <v>0</v>
      </c>
      <c r="H16" s="437">
        <v>0</v>
      </c>
      <c r="I16" s="441">
        <v>0</v>
      </c>
    </row>
    <row r="17" spans="1:9" s="418" customFormat="1" ht="15" x14ac:dyDescent="0.25">
      <c r="A17" s="440" t="s">
        <v>483</v>
      </c>
      <c r="B17" s="436" t="s">
        <v>731</v>
      </c>
      <c r="C17" s="437">
        <v>0</v>
      </c>
      <c r="D17" s="437">
        <v>0</v>
      </c>
      <c r="E17" s="437">
        <v>11525482</v>
      </c>
      <c r="F17" s="437">
        <v>0</v>
      </c>
      <c r="G17" s="437">
        <v>91409644</v>
      </c>
      <c r="H17" s="437">
        <v>0</v>
      </c>
      <c r="I17" s="441">
        <v>102935126</v>
      </c>
    </row>
    <row r="18" spans="1:9" s="418" customFormat="1" ht="15" x14ac:dyDescent="0.25">
      <c r="A18" s="438" t="s">
        <v>485</v>
      </c>
      <c r="B18" s="434" t="s">
        <v>732</v>
      </c>
      <c r="C18" s="435">
        <v>0</v>
      </c>
      <c r="D18" s="435">
        <v>0</v>
      </c>
      <c r="E18" s="435">
        <v>11525482</v>
      </c>
      <c r="F18" s="435">
        <v>0</v>
      </c>
      <c r="G18" s="435">
        <v>91409644</v>
      </c>
      <c r="H18" s="435">
        <v>0</v>
      </c>
      <c r="I18" s="439">
        <v>102935126</v>
      </c>
    </row>
    <row r="19" spans="1:9" s="418" customFormat="1" ht="15" x14ac:dyDescent="0.25">
      <c r="A19" s="438" t="s">
        <v>487</v>
      </c>
      <c r="B19" s="434" t="s">
        <v>733</v>
      </c>
      <c r="C19" s="435">
        <v>29919946</v>
      </c>
      <c r="D19" s="435">
        <v>2225503277</v>
      </c>
      <c r="E19" s="435">
        <v>130430678</v>
      </c>
      <c r="F19" s="435">
        <v>0</v>
      </c>
      <c r="G19" s="435">
        <v>1378275</v>
      </c>
      <c r="H19" s="435">
        <v>0</v>
      </c>
      <c r="I19" s="439">
        <v>2387232176</v>
      </c>
    </row>
    <row r="20" spans="1:9" s="418" customFormat="1" ht="25.5" x14ac:dyDescent="0.25">
      <c r="A20" s="438" t="s">
        <v>489</v>
      </c>
      <c r="B20" s="434" t="s">
        <v>734</v>
      </c>
      <c r="C20" s="435">
        <v>29919946</v>
      </c>
      <c r="D20" s="435">
        <v>511284397</v>
      </c>
      <c r="E20" s="435">
        <v>104822755</v>
      </c>
      <c r="F20" s="435">
        <v>0</v>
      </c>
      <c r="G20" s="435">
        <v>0</v>
      </c>
      <c r="H20" s="435">
        <v>0</v>
      </c>
      <c r="I20" s="439">
        <v>646027098</v>
      </c>
    </row>
    <row r="21" spans="1:9" s="418" customFormat="1" ht="25.5" x14ac:dyDescent="0.25">
      <c r="A21" s="440" t="s">
        <v>491</v>
      </c>
      <c r="B21" s="436" t="s">
        <v>735</v>
      </c>
      <c r="C21" s="437">
        <v>0</v>
      </c>
      <c r="D21" s="437">
        <v>54019047</v>
      </c>
      <c r="E21" s="437">
        <v>15672312</v>
      </c>
      <c r="F21" s="437">
        <v>0</v>
      </c>
      <c r="G21" s="437">
        <v>0</v>
      </c>
      <c r="H21" s="437">
        <v>0</v>
      </c>
      <c r="I21" s="441">
        <v>69691359</v>
      </c>
    </row>
    <row r="22" spans="1:9" s="418" customFormat="1" ht="25.5" x14ac:dyDescent="0.25">
      <c r="A22" s="440" t="s">
        <v>493</v>
      </c>
      <c r="B22" s="436" t="s">
        <v>736</v>
      </c>
      <c r="C22" s="437">
        <v>0</v>
      </c>
      <c r="D22" s="437">
        <v>0</v>
      </c>
      <c r="E22" s="437">
        <v>0</v>
      </c>
      <c r="F22" s="437">
        <v>0</v>
      </c>
      <c r="G22" s="437">
        <v>0</v>
      </c>
      <c r="H22" s="437">
        <v>0</v>
      </c>
      <c r="I22" s="441">
        <v>0</v>
      </c>
    </row>
    <row r="23" spans="1:9" s="418" customFormat="1" ht="25.5" x14ac:dyDescent="0.25">
      <c r="A23" s="438" t="s">
        <v>495</v>
      </c>
      <c r="B23" s="434" t="s">
        <v>737</v>
      </c>
      <c r="C23" s="435">
        <v>29919946</v>
      </c>
      <c r="D23" s="435">
        <v>565303444</v>
      </c>
      <c r="E23" s="435">
        <v>120495067</v>
      </c>
      <c r="F23" s="435">
        <v>0</v>
      </c>
      <c r="G23" s="435">
        <v>0</v>
      </c>
      <c r="H23" s="435">
        <v>0</v>
      </c>
      <c r="I23" s="439">
        <v>715718457</v>
      </c>
    </row>
    <row r="24" spans="1:9" s="418" customFormat="1" ht="25.5" x14ac:dyDescent="0.25">
      <c r="A24" s="438" t="s">
        <v>557</v>
      </c>
      <c r="B24" s="434" t="s">
        <v>738</v>
      </c>
      <c r="C24" s="435">
        <v>0</v>
      </c>
      <c r="D24" s="435">
        <v>0</v>
      </c>
      <c r="E24" s="435">
        <v>0</v>
      </c>
      <c r="F24" s="435">
        <v>0</v>
      </c>
      <c r="G24" s="435">
        <v>1378275</v>
      </c>
      <c r="H24" s="435">
        <v>0</v>
      </c>
      <c r="I24" s="439">
        <v>1378275</v>
      </c>
    </row>
    <row r="25" spans="1:9" s="418" customFormat="1" ht="25.5" x14ac:dyDescent="0.25">
      <c r="A25" s="440" t="s">
        <v>559</v>
      </c>
      <c r="B25" s="436" t="s">
        <v>739</v>
      </c>
      <c r="C25" s="437">
        <v>0</v>
      </c>
      <c r="D25" s="437">
        <v>0</v>
      </c>
      <c r="E25" s="437">
        <v>0</v>
      </c>
      <c r="F25" s="437">
        <v>0</v>
      </c>
      <c r="G25" s="437">
        <v>0</v>
      </c>
      <c r="H25" s="437">
        <v>0</v>
      </c>
      <c r="I25" s="441">
        <v>0</v>
      </c>
    </row>
    <row r="26" spans="1:9" s="418" customFormat="1" ht="25.5" x14ac:dyDescent="0.25">
      <c r="A26" s="440" t="s">
        <v>561</v>
      </c>
      <c r="B26" s="436" t="s">
        <v>740</v>
      </c>
      <c r="C26" s="437">
        <v>0</v>
      </c>
      <c r="D26" s="437">
        <v>0</v>
      </c>
      <c r="E26" s="437">
        <v>0</v>
      </c>
      <c r="F26" s="437">
        <v>0</v>
      </c>
      <c r="G26" s="437">
        <v>0</v>
      </c>
      <c r="H26" s="437">
        <v>0</v>
      </c>
      <c r="I26" s="441">
        <v>0</v>
      </c>
    </row>
    <row r="27" spans="1:9" s="418" customFormat="1" ht="25.5" x14ac:dyDescent="0.25">
      <c r="A27" s="438" t="s">
        <v>563</v>
      </c>
      <c r="B27" s="434" t="s">
        <v>741</v>
      </c>
      <c r="C27" s="435">
        <v>0</v>
      </c>
      <c r="D27" s="435">
        <v>0</v>
      </c>
      <c r="E27" s="435">
        <v>0</v>
      </c>
      <c r="F27" s="435">
        <v>0</v>
      </c>
      <c r="G27" s="435">
        <v>1378275</v>
      </c>
      <c r="H27" s="435">
        <v>0</v>
      </c>
      <c r="I27" s="439">
        <v>1378275</v>
      </c>
    </row>
    <row r="28" spans="1:9" s="418" customFormat="1" ht="15" x14ac:dyDescent="0.25">
      <c r="A28" s="438" t="s">
        <v>565</v>
      </c>
      <c r="B28" s="434" t="s">
        <v>742</v>
      </c>
      <c r="C28" s="435">
        <v>29919946</v>
      </c>
      <c r="D28" s="435">
        <v>565303444</v>
      </c>
      <c r="E28" s="435">
        <v>120495067</v>
      </c>
      <c r="F28" s="435">
        <v>0</v>
      </c>
      <c r="G28" s="435">
        <v>1378275</v>
      </c>
      <c r="H28" s="435">
        <v>0</v>
      </c>
      <c r="I28" s="439">
        <v>717096732</v>
      </c>
    </row>
    <row r="29" spans="1:9" s="418" customFormat="1" ht="15" x14ac:dyDescent="0.25">
      <c r="A29" s="438" t="s">
        <v>567</v>
      </c>
      <c r="B29" s="434" t="s">
        <v>743</v>
      </c>
      <c r="C29" s="435">
        <v>0</v>
      </c>
      <c r="D29" s="435">
        <v>1660199833</v>
      </c>
      <c r="E29" s="435">
        <v>9935611</v>
      </c>
      <c r="F29" s="435">
        <v>0</v>
      </c>
      <c r="G29" s="435">
        <v>0</v>
      </c>
      <c r="H29" s="435">
        <v>0</v>
      </c>
      <c r="I29" s="439">
        <v>1670135444</v>
      </c>
    </row>
    <row r="30" spans="1:9" s="418" customFormat="1" ht="26.25" thickBot="1" x14ac:dyDescent="0.3">
      <c r="A30" s="442" t="s">
        <v>569</v>
      </c>
      <c r="B30" s="443" t="s">
        <v>744</v>
      </c>
      <c r="C30" s="444">
        <v>29534119</v>
      </c>
      <c r="D30" s="444">
        <v>0</v>
      </c>
      <c r="E30" s="444">
        <v>95881373</v>
      </c>
      <c r="F30" s="444">
        <v>0</v>
      </c>
      <c r="G30" s="444">
        <v>0</v>
      </c>
      <c r="H30" s="444">
        <v>0</v>
      </c>
      <c r="I30" s="445">
        <v>125415492</v>
      </c>
    </row>
    <row r="31" spans="1:9" s="423" customFormat="1" x14ac:dyDescent="0.25">
      <c r="A31" s="420"/>
      <c r="B31" s="421"/>
      <c r="C31" s="422"/>
      <c r="D31" s="422"/>
    </row>
    <row r="32" spans="1:9" s="423" customFormat="1" x14ac:dyDescent="0.25">
      <c r="A32" s="420"/>
      <c r="B32" s="421"/>
      <c r="C32" s="422"/>
      <c r="D32" s="422"/>
    </row>
    <row r="33" spans="1:4" s="423" customFormat="1" x14ac:dyDescent="0.25">
      <c r="A33" s="424"/>
      <c r="B33" s="421"/>
      <c r="C33" s="425"/>
      <c r="D33" s="425"/>
    </row>
    <row r="34" spans="1:4" s="423" customFormat="1" x14ac:dyDescent="0.25">
      <c r="A34" s="424"/>
      <c r="B34" s="421"/>
      <c r="C34" s="425"/>
      <c r="D34" s="425"/>
    </row>
    <row r="35" spans="1:4" s="423" customFormat="1" x14ac:dyDescent="0.25">
      <c r="A35" s="420"/>
      <c r="B35" s="421"/>
      <c r="C35" s="422"/>
      <c r="D35" s="422"/>
    </row>
    <row r="36" spans="1:4" s="423" customFormat="1" x14ac:dyDescent="0.25">
      <c r="A36" s="420"/>
      <c r="B36" s="421"/>
      <c r="C36" s="422"/>
      <c r="D36" s="422"/>
    </row>
    <row r="37" spans="1:4" s="423" customFormat="1" x14ac:dyDescent="0.25">
      <c r="A37" s="420"/>
      <c r="B37" s="421"/>
      <c r="C37" s="422"/>
      <c r="D37" s="422"/>
    </row>
    <row r="38" spans="1:4" s="423" customFormat="1" x14ac:dyDescent="0.25">
      <c r="A38" s="420"/>
      <c r="B38" s="421"/>
      <c r="C38" s="422"/>
      <c r="D38" s="422"/>
    </row>
    <row r="39" spans="1:4" s="423" customFormat="1" x14ac:dyDescent="0.25">
      <c r="A39" s="424"/>
      <c r="B39" s="421"/>
      <c r="C39" s="425"/>
      <c r="D39" s="425"/>
    </row>
    <row r="40" spans="1:4" s="423" customFormat="1" x14ac:dyDescent="0.25">
      <c r="A40" s="420"/>
      <c r="B40" s="421"/>
      <c r="C40" s="422"/>
      <c r="D40" s="422"/>
    </row>
    <row r="41" spans="1:4" s="423" customFormat="1" x14ac:dyDescent="0.25">
      <c r="A41" s="420"/>
      <c r="B41" s="421"/>
      <c r="C41" s="422"/>
      <c r="D41" s="422"/>
    </row>
    <row r="42" spans="1:4" s="423" customFormat="1" x14ac:dyDescent="0.25">
      <c r="A42" s="420"/>
      <c r="B42" s="421"/>
      <c r="C42" s="422"/>
      <c r="D42" s="422"/>
    </row>
    <row r="43" spans="1:4" s="423" customFormat="1" x14ac:dyDescent="0.25">
      <c r="A43" s="420"/>
      <c r="B43" s="421"/>
      <c r="C43" s="422"/>
      <c r="D43" s="422"/>
    </row>
    <row r="44" spans="1:4" s="423" customFormat="1" x14ac:dyDescent="0.25">
      <c r="A44" s="424"/>
      <c r="B44" s="421"/>
      <c r="C44" s="425"/>
      <c r="D44" s="425"/>
    </row>
    <row r="45" spans="1:4" s="423" customFormat="1" x14ac:dyDescent="0.25">
      <c r="A45" s="420"/>
      <c r="B45" s="421"/>
      <c r="C45" s="422"/>
      <c r="D45" s="422"/>
    </row>
    <row r="46" spans="1:4" s="423" customFormat="1" x14ac:dyDescent="0.25">
      <c r="A46" s="420"/>
      <c r="B46" s="421"/>
      <c r="C46" s="422"/>
      <c r="D46" s="422"/>
    </row>
    <row r="47" spans="1:4" s="423" customFormat="1" x14ac:dyDescent="0.25">
      <c r="A47" s="420"/>
      <c r="B47" s="421"/>
      <c r="C47" s="422"/>
      <c r="D47" s="422"/>
    </row>
    <row r="48" spans="1:4" s="423" customFormat="1" x14ac:dyDescent="0.25">
      <c r="A48" s="420"/>
      <c r="B48" s="421"/>
      <c r="C48" s="422"/>
      <c r="D48" s="422"/>
    </row>
    <row r="49" spans="1:4" s="423" customFormat="1" x14ac:dyDescent="0.25">
      <c r="A49" s="424"/>
      <c r="B49" s="421"/>
      <c r="C49" s="422"/>
      <c r="D49" s="422"/>
    </row>
    <row r="50" spans="1:4" s="423" customFormat="1" x14ac:dyDescent="0.25">
      <c r="A50" s="424"/>
      <c r="B50" s="421"/>
      <c r="C50" s="425"/>
      <c r="D50" s="425"/>
    </row>
    <row r="51" spans="1:4" s="423" customFormat="1" x14ac:dyDescent="0.25">
      <c r="A51" s="424"/>
      <c r="B51" s="421"/>
      <c r="C51" s="422"/>
      <c r="D51" s="422"/>
    </row>
    <row r="52" spans="1:4" s="423" customFormat="1" x14ac:dyDescent="0.25">
      <c r="A52" s="424"/>
      <c r="B52" s="421"/>
      <c r="C52" s="422"/>
      <c r="D52" s="422"/>
    </row>
    <row r="53" spans="1:4" s="423" customFormat="1" x14ac:dyDescent="0.25">
      <c r="A53" s="424"/>
      <c r="B53" s="421"/>
      <c r="C53" s="425"/>
      <c r="D53" s="425"/>
    </row>
    <row r="54" spans="1:4" s="423" customFormat="1" x14ac:dyDescent="0.25">
      <c r="A54" s="424"/>
      <c r="B54" s="421"/>
      <c r="C54" s="422"/>
      <c r="D54" s="422"/>
    </row>
    <row r="55" spans="1:4" s="423" customFormat="1" x14ac:dyDescent="0.25">
      <c r="A55" s="424"/>
      <c r="B55" s="421"/>
      <c r="C55" s="422"/>
      <c r="D55" s="422"/>
    </row>
    <row r="56" spans="1:4" s="423" customFormat="1" x14ac:dyDescent="0.25">
      <c r="A56" s="424"/>
      <c r="B56" s="421"/>
      <c r="C56" s="422"/>
      <c r="D56" s="422"/>
    </row>
    <row r="57" spans="1:4" s="423" customFormat="1" x14ac:dyDescent="0.25">
      <c r="A57" s="424"/>
      <c r="B57" s="421"/>
      <c r="C57" s="422"/>
      <c r="D57" s="422"/>
    </row>
    <row r="58" spans="1:4" s="423" customFormat="1" x14ac:dyDescent="0.25">
      <c r="A58" s="424"/>
      <c r="B58" s="421"/>
      <c r="C58" s="425"/>
      <c r="D58" s="425"/>
    </row>
    <row r="59" spans="1:4" s="423" customFormat="1" x14ac:dyDescent="0.25">
      <c r="A59" s="424"/>
      <c r="B59" s="421"/>
      <c r="C59" s="422"/>
      <c r="D59" s="422"/>
    </row>
    <row r="60" spans="1:4" s="423" customFormat="1" x14ac:dyDescent="0.25">
      <c r="A60" s="424"/>
      <c r="B60" s="421"/>
      <c r="C60" s="422"/>
      <c r="D60" s="422"/>
    </row>
    <row r="61" spans="1:4" s="423" customFormat="1" x14ac:dyDescent="0.25">
      <c r="A61" s="424"/>
      <c r="B61" s="421"/>
      <c r="C61" s="422"/>
      <c r="D61" s="422"/>
    </row>
    <row r="62" spans="1:4" s="423" customFormat="1" x14ac:dyDescent="0.25">
      <c r="A62" s="424"/>
      <c r="B62" s="421"/>
      <c r="C62" s="425"/>
      <c r="D62" s="425"/>
    </row>
    <row r="63" spans="1:4" s="423" customFormat="1" x14ac:dyDescent="0.25">
      <c r="A63" s="424"/>
      <c r="B63" s="421"/>
      <c r="C63" s="422"/>
      <c r="D63" s="422"/>
    </row>
    <row r="64" spans="1:4" s="423" customFormat="1" x14ac:dyDescent="0.25">
      <c r="A64" s="424"/>
      <c r="B64" s="421"/>
      <c r="C64" s="422"/>
      <c r="D64" s="422"/>
    </row>
    <row r="65" spans="1:4" s="423" customFormat="1" x14ac:dyDescent="0.25">
      <c r="A65" s="424"/>
      <c r="B65" s="421"/>
      <c r="C65" s="425"/>
      <c r="D65" s="425"/>
    </row>
    <row r="66" spans="1:4" s="423" customFormat="1" x14ac:dyDescent="0.25">
      <c r="A66" s="424"/>
      <c r="B66" s="421"/>
      <c r="C66" s="422"/>
      <c r="D66" s="422"/>
    </row>
    <row r="67" spans="1:4" s="423" customFormat="1" x14ac:dyDescent="0.25">
      <c r="A67" s="424"/>
      <c r="B67" s="421"/>
      <c r="C67" s="426"/>
      <c r="D67" s="426"/>
    </row>
    <row r="68" spans="1:4" s="430" customFormat="1" x14ac:dyDescent="0.25">
      <c r="A68" s="427"/>
      <c r="B68" s="428"/>
      <c r="C68" s="429"/>
      <c r="D68" s="429"/>
    </row>
    <row r="69" spans="1:4" x14ac:dyDescent="0.25">
      <c r="A69" s="235"/>
      <c r="C69" s="419"/>
      <c r="D69" s="419"/>
    </row>
    <row r="70" spans="1:4" x14ac:dyDescent="0.25">
      <c r="C70" s="419"/>
      <c r="D70" s="419"/>
    </row>
    <row r="71" spans="1:4" x14ac:dyDescent="0.25">
      <c r="A71" s="616"/>
      <c r="B71" s="616"/>
      <c r="C71" s="616"/>
      <c r="D71" s="616"/>
    </row>
    <row r="72" spans="1:4" x14ac:dyDescent="0.25">
      <c r="A72" s="616"/>
      <c r="B72" s="616"/>
      <c r="C72" s="616"/>
      <c r="D72" s="616"/>
    </row>
  </sheetData>
  <mergeCells count="3">
    <mergeCell ref="A71:D71"/>
    <mergeCell ref="A72:D72"/>
    <mergeCell ref="A1:I1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>
    <oddHeader>&amp;R&amp;"-,Félkövér dőlt"&amp;12 7.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2"/>
  <sheetViews>
    <sheetView view="pageLayout" zoomScaleNormal="100" workbookViewId="0">
      <selection activeCell="C12" sqref="C12"/>
    </sheetView>
  </sheetViews>
  <sheetFormatPr defaultColWidth="9.140625" defaultRowHeight="12.75" x14ac:dyDescent="0.25"/>
  <cols>
    <col min="1" max="1" width="5.85546875" style="76" customWidth="1"/>
    <col min="2" max="2" width="42.5703125" style="10" customWidth="1"/>
    <col min="3" max="9" width="11" style="10" customWidth="1"/>
    <col min="10" max="10" width="14.28515625" style="10" customWidth="1"/>
    <col min="11" max="11" width="9.140625" style="10"/>
    <col min="12" max="12" width="9.140625" style="10" hidden="1" customWidth="1"/>
    <col min="13" max="13" width="0" style="10" hidden="1" customWidth="1"/>
    <col min="14" max="14" width="17.140625" style="10" hidden="1" customWidth="1"/>
    <col min="15" max="15" width="0" style="10" hidden="1" customWidth="1"/>
    <col min="16" max="16" width="9.5703125" style="10" hidden="1" customWidth="1"/>
    <col min="17" max="18" width="0" style="10" hidden="1" customWidth="1"/>
    <col min="19" max="16384" width="9.140625" style="10"/>
  </cols>
  <sheetData>
    <row r="1" spans="1:18" ht="27.75" customHeight="1" x14ac:dyDescent="0.25">
      <c r="A1" s="620" t="s">
        <v>609</v>
      </c>
      <c r="B1" s="620"/>
      <c r="C1" s="620"/>
      <c r="D1" s="620"/>
      <c r="E1" s="620"/>
      <c r="F1" s="620"/>
      <c r="G1" s="620"/>
      <c r="H1" s="620"/>
      <c r="I1" s="620"/>
      <c r="J1" s="620"/>
    </row>
    <row r="2" spans="1:18" ht="20.25" customHeight="1" thickBot="1" x14ac:dyDescent="0.3">
      <c r="J2" s="236" t="s">
        <v>497</v>
      </c>
    </row>
    <row r="3" spans="1:18" s="237" customFormat="1" ht="26.25" customHeight="1" x14ac:dyDescent="0.25">
      <c r="A3" s="621" t="s">
        <v>2</v>
      </c>
      <c r="B3" s="623" t="s">
        <v>610</v>
      </c>
      <c r="C3" s="621" t="s">
        <v>611</v>
      </c>
      <c r="D3" s="625" t="s">
        <v>612</v>
      </c>
      <c r="E3" s="627" t="s">
        <v>695</v>
      </c>
      <c r="F3" s="629" t="s">
        <v>613</v>
      </c>
      <c r="G3" s="630"/>
      <c r="H3" s="630"/>
      <c r="I3" s="631"/>
      <c r="J3" s="632" t="s">
        <v>614</v>
      </c>
    </row>
    <row r="4" spans="1:18" s="240" customFormat="1" ht="32.25" customHeight="1" thickBot="1" x14ac:dyDescent="0.3">
      <c r="A4" s="622"/>
      <c r="B4" s="624"/>
      <c r="C4" s="624"/>
      <c r="D4" s="626"/>
      <c r="E4" s="628"/>
      <c r="F4" s="238" t="s">
        <v>615</v>
      </c>
      <c r="G4" s="238" t="s">
        <v>616</v>
      </c>
      <c r="H4" s="238" t="s">
        <v>696</v>
      </c>
      <c r="I4" s="239" t="s">
        <v>697</v>
      </c>
      <c r="J4" s="633"/>
    </row>
    <row r="5" spans="1:18" s="245" customFormat="1" ht="15" thickBot="1" x14ac:dyDescent="0.3">
      <c r="A5" s="241">
        <v>1</v>
      </c>
      <c r="B5" s="242">
        <v>2</v>
      </c>
      <c r="C5" s="243">
        <v>3</v>
      </c>
      <c r="D5" s="242">
        <v>4</v>
      </c>
      <c r="E5" s="242">
        <v>5</v>
      </c>
      <c r="F5" s="242">
        <v>6</v>
      </c>
      <c r="G5" s="242">
        <v>7</v>
      </c>
      <c r="H5" s="242">
        <v>8</v>
      </c>
      <c r="I5" s="242">
        <v>9</v>
      </c>
      <c r="J5" s="244" t="s">
        <v>617</v>
      </c>
    </row>
    <row r="6" spans="1:18" ht="21.75" thickBot="1" x14ac:dyDescent="0.3">
      <c r="A6" s="246" t="s">
        <v>4</v>
      </c>
      <c r="B6" s="247" t="s">
        <v>618</v>
      </c>
      <c r="C6" s="248"/>
      <c r="D6" s="249">
        <f>+D7+D8</f>
        <v>0</v>
      </c>
      <c r="E6" s="250"/>
      <c r="F6" s="251">
        <f>+F7+F8</f>
        <v>0</v>
      </c>
      <c r="G6" s="252">
        <f>+G7+G8</f>
        <v>0</v>
      </c>
      <c r="H6" s="252">
        <f>+H7+H8</f>
        <v>0</v>
      </c>
      <c r="I6" s="253">
        <f>+I7+I8</f>
        <v>0</v>
      </c>
      <c r="J6" s="249">
        <f t="shared" ref="J6:J21" si="0">SUM(D6:I6)</f>
        <v>0</v>
      </c>
    </row>
    <row r="7" spans="1:18" x14ac:dyDescent="0.25">
      <c r="A7" s="254" t="s">
        <v>15</v>
      </c>
      <c r="B7" s="255"/>
      <c r="C7" s="256"/>
      <c r="D7" s="257"/>
      <c r="E7" s="258"/>
      <c r="F7" s="259"/>
      <c r="G7" s="260"/>
      <c r="H7" s="260"/>
      <c r="I7" s="261"/>
      <c r="J7" s="262">
        <f t="shared" si="0"/>
        <v>0</v>
      </c>
    </row>
    <row r="8" spans="1:18" ht="13.5" thickBot="1" x14ac:dyDescent="0.3">
      <c r="A8" s="254" t="s">
        <v>27</v>
      </c>
      <c r="B8" s="255" t="s">
        <v>619</v>
      </c>
      <c r="C8" s="256"/>
      <c r="D8" s="257"/>
      <c r="E8" s="258"/>
      <c r="F8" s="259"/>
      <c r="G8" s="260"/>
      <c r="H8" s="260"/>
      <c r="I8" s="261"/>
      <c r="J8" s="262">
        <f t="shared" si="0"/>
        <v>0</v>
      </c>
    </row>
    <row r="9" spans="1:18" ht="21.75" thickBot="1" x14ac:dyDescent="0.3">
      <c r="A9" s="246" t="s">
        <v>134</v>
      </c>
      <c r="B9" s="247" t="s">
        <v>620</v>
      </c>
      <c r="C9" s="263"/>
      <c r="D9" s="249">
        <f t="shared" ref="D9:I9" si="1">SUM(D10:D15)</f>
        <v>0</v>
      </c>
      <c r="E9" s="249">
        <f t="shared" si="1"/>
        <v>0</v>
      </c>
      <c r="F9" s="264">
        <f t="shared" si="1"/>
        <v>0</v>
      </c>
      <c r="G9" s="249">
        <f t="shared" si="1"/>
        <v>0</v>
      </c>
      <c r="H9" s="249">
        <f t="shared" si="1"/>
        <v>0</v>
      </c>
      <c r="I9" s="249">
        <f t="shared" si="1"/>
        <v>0</v>
      </c>
      <c r="J9" s="249">
        <f>SUM(F9:I9)</f>
        <v>0</v>
      </c>
    </row>
    <row r="10" spans="1:18" ht="17.25" customHeight="1" x14ac:dyDescent="0.25">
      <c r="A10" s="265" t="s">
        <v>621</v>
      </c>
      <c r="B10" s="255"/>
      <c r="C10" s="256"/>
      <c r="D10" s="257"/>
      <c r="E10" s="266"/>
      <c r="F10" s="267"/>
      <c r="G10" s="268"/>
      <c r="H10" s="268"/>
      <c r="I10" s="261"/>
      <c r="J10" s="262"/>
      <c r="L10" s="10">
        <v>14250</v>
      </c>
      <c r="N10" s="10">
        <f>I10-F10</f>
        <v>0</v>
      </c>
      <c r="P10" s="10">
        <f>SUM(E10:I10)</f>
        <v>0</v>
      </c>
      <c r="R10" s="10">
        <f>D10-P10</f>
        <v>0</v>
      </c>
    </row>
    <row r="11" spans="1:18" ht="17.25" customHeight="1" x14ac:dyDescent="0.25">
      <c r="A11" s="265"/>
      <c r="B11" s="255"/>
      <c r="C11" s="256"/>
      <c r="D11" s="257"/>
      <c r="E11" s="266"/>
      <c r="F11" s="267"/>
      <c r="G11" s="268"/>
      <c r="H11" s="268"/>
      <c r="I11" s="261"/>
      <c r="J11" s="262"/>
      <c r="N11" s="10">
        <f t="shared" ref="N11:N15" si="2">I11-F11</f>
        <v>0</v>
      </c>
      <c r="P11" s="10">
        <f t="shared" ref="P11:P15" si="3">SUM(E11:I11)</f>
        <v>0</v>
      </c>
      <c r="R11" s="10">
        <f t="shared" ref="R11:R15" si="4">D11-P11</f>
        <v>0</v>
      </c>
    </row>
    <row r="12" spans="1:18" ht="17.25" customHeight="1" x14ac:dyDescent="0.25">
      <c r="A12" s="265" t="s">
        <v>622</v>
      </c>
      <c r="B12" s="255"/>
      <c r="C12" s="256"/>
      <c r="D12" s="257"/>
      <c r="E12" s="266"/>
      <c r="F12" s="267"/>
      <c r="G12" s="267"/>
      <c r="H12" s="267"/>
      <c r="I12" s="261"/>
      <c r="J12" s="262"/>
      <c r="L12" s="10">
        <v>41698</v>
      </c>
      <c r="N12" s="10">
        <f t="shared" si="2"/>
        <v>0</v>
      </c>
      <c r="P12" s="10">
        <f t="shared" si="3"/>
        <v>0</v>
      </c>
      <c r="R12" s="10">
        <f t="shared" si="4"/>
        <v>0</v>
      </c>
    </row>
    <row r="13" spans="1:18" ht="17.25" customHeight="1" x14ac:dyDescent="0.25">
      <c r="A13" s="265"/>
      <c r="B13" s="255"/>
      <c r="C13" s="256"/>
      <c r="D13" s="257"/>
      <c r="E13" s="266"/>
      <c r="F13" s="267"/>
      <c r="G13" s="268"/>
      <c r="H13" s="268"/>
      <c r="I13" s="261"/>
      <c r="J13" s="262"/>
      <c r="N13" s="10">
        <f t="shared" si="2"/>
        <v>0</v>
      </c>
      <c r="P13" s="10">
        <f t="shared" si="3"/>
        <v>0</v>
      </c>
      <c r="R13" s="10">
        <f t="shared" si="4"/>
        <v>0</v>
      </c>
    </row>
    <row r="14" spans="1:18" ht="17.25" customHeight="1" x14ac:dyDescent="0.25">
      <c r="A14" s="265" t="s">
        <v>623</v>
      </c>
      <c r="B14" s="255"/>
      <c r="C14" s="256"/>
      <c r="D14" s="257"/>
      <c r="E14" s="266"/>
      <c r="F14" s="267"/>
      <c r="G14" s="267"/>
      <c r="H14" s="267"/>
      <c r="I14" s="261"/>
      <c r="J14" s="262"/>
      <c r="L14" s="10">
        <v>9500</v>
      </c>
      <c r="N14" s="10">
        <f t="shared" si="2"/>
        <v>0</v>
      </c>
      <c r="P14" s="10">
        <f t="shared" si="3"/>
        <v>0</v>
      </c>
      <c r="R14" s="10">
        <f t="shared" si="4"/>
        <v>0</v>
      </c>
    </row>
    <row r="15" spans="1:18" ht="17.25" customHeight="1" thickBot="1" x14ac:dyDescent="0.3">
      <c r="A15" s="265"/>
      <c r="B15" s="255"/>
      <c r="C15" s="256"/>
      <c r="D15" s="257"/>
      <c r="E15" s="266"/>
      <c r="F15" s="267"/>
      <c r="G15" s="268"/>
      <c r="H15" s="268"/>
      <c r="I15" s="261"/>
      <c r="J15" s="262"/>
      <c r="N15" s="10">
        <f t="shared" si="2"/>
        <v>0</v>
      </c>
      <c r="P15" s="10">
        <f t="shared" si="3"/>
        <v>0</v>
      </c>
      <c r="R15" s="10">
        <f t="shared" si="4"/>
        <v>0</v>
      </c>
    </row>
    <row r="16" spans="1:18" ht="17.25" customHeight="1" thickBot="1" x14ac:dyDescent="0.3">
      <c r="A16" s="246" t="s">
        <v>141</v>
      </c>
      <c r="B16" s="247"/>
      <c r="C16" s="263"/>
      <c r="D16" s="249"/>
      <c r="E16" s="250"/>
      <c r="F16" s="251"/>
      <c r="G16" s="252"/>
      <c r="H16" s="252"/>
      <c r="I16" s="253"/>
      <c r="J16" s="249"/>
    </row>
    <row r="17" spans="1:10" ht="17.25" customHeight="1" thickBot="1" x14ac:dyDescent="0.3">
      <c r="A17" s="254" t="s">
        <v>81</v>
      </c>
      <c r="B17" s="255" t="s">
        <v>619</v>
      </c>
      <c r="C17" s="256"/>
      <c r="D17" s="257"/>
      <c r="E17" s="258"/>
      <c r="F17" s="259"/>
      <c r="G17" s="260"/>
      <c r="H17" s="260"/>
      <c r="I17" s="261"/>
      <c r="J17" s="262">
        <f t="shared" si="0"/>
        <v>0</v>
      </c>
    </row>
    <row r="18" spans="1:10" ht="17.25" customHeight="1" thickBot="1" x14ac:dyDescent="0.3">
      <c r="A18" s="246" t="s">
        <v>83</v>
      </c>
      <c r="B18" s="247" t="s">
        <v>624</v>
      </c>
      <c r="C18" s="263"/>
      <c r="D18" s="249">
        <f>+D19</f>
        <v>0</v>
      </c>
      <c r="E18" s="250"/>
      <c r="F18" s="251">
        <f>+F19</f>
        <v>0</v>
      </c>
      <c r="G18" s="252">
        <f>+G19</f>
        <v>0</v>
      </c>
      <c r="H18" s="252">
        <f>+H19</f>
        <v>0</v>
      </c>
      <c r="I18" s="253">
        <f>+I19</f>
        <v>0</v>
      </c>
      <c r="J18" s="249">
        <f t="shared" si="0"/>
        <v>0</v>
      </c>
    </row>
    <row r="19" spans="1:10" ht="17.25" customHeight="1" thickBot="1" x14ac:dyDescent="0.3">
      <c r="A19" s="269" t="s">
        <v>146</v>
      </c>
      <c r="B19" s="270" t="s">
        <v>619</v>
      </c>
      <c r="C19" s="271"/>
      <c r="D19" s="272"/>
      <c r="E19" s="273"/>
      <c r="F19" s="274"/>
      <c r="G19" s="275"/>
      <c r="H19" s="275"/>
      <c r="I19" s="276"/>
      <c r="J19" s="277">
        <f t="shared" si="0"/>
        <v>0</v>
      </c>
    </row>
    <row r="20" spans="1:10" ht="17.25" customHeight="1" thickBot="1" x14ac:dyDescent="0.3">
      <c r="A20" s="246" t="s">
        <v>162</v>
      </c>
      <c r="B20" s="278" t="s">
        <v>625</v>
      </c>
      <c r="C20" s="263"/>
      <c r="D20" s="249">
        <f>+D21</f>
        <v>0</v>
      </c>
      <c r="E20" s="250"/>
      <c r="F20" s="251">
        <f>+F21</f>
        <v>0</v>
      </c>
      <c r="G20" s="252">
        <f>+G21</f>
        <v>0</v>
      </c>
      <c r="H20" s="252">
        <f>+H21</f>
        <v>0</v>
      </c>
      <c r="I20" s="253">
        <f>+I21</f>
        <v>0</v>
      </c>
      <c r="J20" s="249">
        <f t="shared" si="0"/>
        <v>0</v>
      </c>
    </row>
    <row r="21" spans="1:10" ht="17.25" customHeight="1" thickBot="1" x14ac:dyDescent="0.3">
      <c r="A21" s="279" t="s">
        <v>163</v>
      </c>
      <c r="B21" s="280" t="s">
        <v>619</v>
      </c>
      <c r="C21" s="281"/>
      <c r="D21" s="282"/>
      <c r="E21" s="283"/>
      <c r="F21" s="284"/>
      <c r="G21" s="285"/>
      <c r="H21" s="285"/>
      <c r="I21" s="286"/>
      <c r="J21" s="287">
        <f t="shared" si="0"/>
        <v>0</v>
      </c>
    </row>
    <row r="22" spans="1:10" ht="17.25" customHeight="1" thickBot="1" x14ac:dyDescent="0.3">
      <c r="A22" s="618" t="s">
        <v>626</v>
      </c>
      <c r="B22" s="619"/>
      <c r="C22" s="288"/>
      <c r="D22" s="249">
        <f t="shared" ref="D22:J22" si="5">+D6+D9+D16+D18+D20</f>
        <v>0</v>
      </c>
      <c r="E22" s="249">
        <f t="shared" si="5"/>
        <v>0</v>
      </c>
      <c r="F22" s="251">
        <f t="shared" si="5"/>
        <v>0</v>
      </c>
      <c r="G22" s="252">
        <f t="shared" si="5"/>
        <v>0</v>
      </c>
      <c r="H22" s="252">
        <f t="shared" si="5"/>
        <v>0</v>
      </c>
      <c r="I22" s="253">
        <f t="shared" si="5"/>
        <v>0</v>
      </c>
      <c r="J22" s="249">
        <f t="shared" si="5"/>
        <v>0</v>
      </c>
    </row>
  </sheetData>
  <mergeCells count="9">
    <mergeCell ref="A22:B22"/>
    <mergeCell ref="A1:J1"/>
    <mergeCell ref="A3:A4"/>
    <mergeCell ref="B3:B4"/>
    <mergeCell ref="C3:C4"/>
    <mergeCell ref="D3:D4"/>
    <mergeCell ref="E3:E4"/>
    <mergeCell ref="F3:I3"/>
    <mergeCell ref="J3:J4"/>
  </mergeCells>
  <printOptions horizontalCentered="1"/>
  <pageMargins left="0.35" right="0.28000000000000003" top="0.43307086614173229" bottom="0.39370078740157483" header="0.15748031496062992" footer="0.15748031496062992"/>
  <pageSetup paperSize="9" orientation="landscape" r:id="rId1"/>
  <headerFooter alignWithMargins="0">
    <oddHeader>&amp;R&amp;"Times New Roman CE,Félkövér dőlt"8.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"/>
  <sheetViews>
    <sheetView view="pageLayout" zoomScaleNormal="100" workbookViewId="0">
      <selection activeCell="J12" sqref="J12"/>
    </sheetView>
  </sheetViews>
  <sheetFormatPr defaultRowHeight="12.75" x14ac:dyDescent="0.2"/>
  <cols>
    <col min="1" max="1" width="4.7109375" style="233" customWidth="1"/>
    <col min="2" max="2" width="31.5703125" style="233" customWidth="1"/>
    <col min="3" max="8" width="11.85546875" style="233" customWidth="1"/>
    <col min="9" max="9" width="13" style="233" customWidth="1"/>
    <col min="10" max="255" width="9.140625" style="233"/>
    <col min="256" max="256" width="4.7109375" style="233" customWidth="1"/>
    <col min="257" max="257" width="31.5703125" style="233" customWidth="1"/>
    <col min="258" max="263" width="11.85546875" style="233" customWidth="1"/>
    <col min="264" max="264" width="13" style="233" customWidth="1"/>
    <col min="265" max="265" width="4.28515625" style="233" customWidth="1"/>
    <col min="266" max="511" width="9.140625" style="233"/>
    <col min="512" max="512" width="4.7109375" style="233" customWidth="1"/>
    <col min="513" max="513" width="31.5703125" style="233" customWidth="1"/>
    <col min="514" max="519" width="11.85546875" style="233" customWidth="1"/>
    <col min="520" max="520" width="13" style="233" customWidth="1"/>
    <col min="521" max="521" width="4.28515625" style="233" customWidth="1"/>
    <col min="522" max="767" width="9.140625" style="233"/>
    <col min="768" max="768" width="4.7109375" style="233" customWidth="1"/>
    <col min="769" max="769" width="31.5703125" style="233" customWidth="1"/>
    <col min="770" max="775" width="11.85546875" style="233" customWidth="1"/>
    <col min="776" max="776" width="13" style="233" customWidth="1"/>
    <col min="777" max="777" width="4.28515625" style="233" customWidth="1"/>
    <col min="778" max="1023" width="9.140625" style="233"/>
    <col min="1024" max="1024" width="4.7109375" style="233" customWidth="1"/>
    <col min="1025" max="1025" width="31.5703125" style="233" customWidth="1"/>
    <col min="1026" max="1031" width="11.85546875" style="233" customWidth="1"/>
    <col min="1032" max="1032" width="13" style="233" customWidth="1"/>
    <col min="1033" max="1033" width="4.28515625" style="233" customWidth="1"/>
    <col min="1034" max="1279" width="9.140625" style="233"/>
    <col min="1280" max="1280" width="4.7109375" style="233" customWidth="1"/>
    <col min="1281" max="1281" width="31.5703125" style="233" customWidth="1"/>
    <col min="1282" max="1287" width="11.85546875" style="233" customWidth="1"/>
    <col min="1288" max="1288" width="13" style="233" customWidth="1"/>
    <col min="1289" max="1289" width="4.28515625" style="233" customWidth="1"/>
    <col min="1290" max="1535" width="9.140625" style="233"/>
    <col min="1536" max="1536" width="4.7109375" style="233" customWidth="1"/>
    <col min="1537" max="1537" width="31.5703125" style="233" customWidth="1"/>
    <col min="1538" max="1543" width="11.85546875" style="233" customWidth="1"/>
    <col min="1544" max="1544" width="13" style="233" customWidth="1"/>
    <col min="1545" max="1545" width="4.28515625" style="233" customWidth="1"/>
    <col min="1546" max="1791" width="9.140625" style="233"/>
    <col min="1792" max="1792" width="4.7109375" style="233" customWidth="1"/>
    <col min="1793" max="1793" width="31.5703125" style="233" customWidth="1"/>
    <col min="1794" max="1799" width="11.85546875" style="233" customWidth="1"/>
    <col min="1800" max="1800" width="13" style="233" customWidth="1"/>
    <col min="1801" max="1801" width="4.28515625" style="233" customWidth="1"/>
    <col min="1802" max="2047" width="9.140625" style="233"/>
    <col min="2048" max="2048" width="4.7109375" style="233" customWidth="1"/>
    <col min="2049" max="2049" width="31.5703125" style="233" customWidth="1"/>
    <col min="2050" max="2055" width="11.85546875" style="233" customWidth="1"/>
    <col min="2056" max="2056" width="13" style="233" customWidth="1"/>
    <col min="2057" max="2057" width="4.28515625" style="233" customWidth="1"/>
    <col min="2058" max="2303" width="9.140625" style="233"/>
    <col min="2304" max="2304" width="4.7109375" style="233" customWidth="1"/>
    <col min="2305" max="2305" width="31.5703125" style="233" customWidth="1"/>
    <col min="2306" max="2311" width="11.85546875" style="233" customWidth="1"/>
    <col min="2312" max="2312" width="13" style="233" customWidth="1"/>
    <col min="2313" max="2313" width="4.28515625" style="233" customWidth="1"/>
    <col min="2314" max="2559" width="9.140625" style="233"/>
    <col min="2560" max="2560" width="4.7109375" style="233" customWidth="1"/>
    <col min="2561" max="2561" width="31.5703125" style="233" customWidth="1"/>
    <col min="2562" max="2567" width="11.85546875" style="233" customWidth="1"/>
    <col min="2568" max="2568" width="13" style="233" customWidth="1"/>
    <col min="2569" max="2569" width="4.28515625" style="233" customWidth="1"/>
    <col min="2570" max="2815" width="9.140625" style="233"/>
    <col min="2816" max="2816" width="4.7109375" style="233" customWidth="1"/>
    <col min="2817" max="2817" width="31.5703125" style="233" customWidth="1"/>
    <col min="2818" max="2823" width="11.85546875" style="233" customWidth="1"/>
    <col min="2824" max="2824" width="13" style="233" customWidth="1"/>
    <col min="2825" max="2825" width="4.28515625" style="233" customWidth="1"/>
    <col min="2826" max="3071" width="9.140625" style="233"/>
    <col min="3072" max="3072" width="4.7109375" style="233" customWidth="1"/>
    <col min="3073" max="3073" width="31.5703125" style="233" customWidth="1"/>
    <col min="3074" max="3079" width="11.85546875" style="233" customWidth="1"/>
    <col min="3080" max="3080" width="13" style="233" customWidth="1"/>
    <col min="3081" max="3081" width="4.28515625" style="233" customWidth="1"/>
    <col min="3082" max="3327" width="9.140625" style="233"/>
    <col min="3328" max="3328" width="4.7109375" style="233" customWidth="1"/>
    <col min="3329" max="3329" width="31.5703125" style="233" customWidth="1"/>
    <col min="3330" max="3335" width="11.85546875" style="233" customWidth="1"/>
    <col min="3336" max="3336" width="13" style="233" customWidth="1"/>
    <col min="3337" max="3337" width="4.28515625" style="233" customWidth="1"/>
    <col min="3338" max="3583" width="9.140625" style="233"/>
    <col min="3584" max="3584" width="4.7109375" style="233" customWidth="1"/>
    <col min="3585" max="3585" width="31.5703125" style="233" customWidth="1"/>
    <col min="3586" max="3591" width="11.85546875" style="233" customWidth="1"/>
    <col min="3592" max="3592" width="13" style="233" customWidth="1"/>
    <col min="3593" max="3593" width="4.28515625" style="233" customWidth="1"/>
    <col min="3594" max="3839" width="9.140625" style="233"/>
    <col min="3840" max="3840" width="4.7109375" style="233" customWidth="1"/>
    <col min="3841" max="3841" width="31.5703125" style="233" customWidth="1"/>
    <col min="3842" max="3847" width="11.85546875" style="233" customWidth="1"/>
    <col min="3848" max="3848" width="13" style="233" customWidth="1"/>
    <col min="3849" max="3849" width="4.28515625" style="233" customWidth="1"/>
    <col min="3850" max="4095" width="9.140625" style="233"/>
    <col min="4096" max="4096" width="4.7109375" style="233" customWidth="1"/>
    <col min="4097" max="4097" width="31.5703125" style="233" customWidth="1"/>
    <col min="4098" max="4103" width="11.85546875" style="233" customWidth="1"/>
    <col min="4104" max="4104" width="13" style="233" customWidth="1"/>
    <col min="4105" max="4105" width="4.28515625" style="233" customWidth="1"/>
    <col min="4106" max="4351" width="9.140625" style="233"/>
    <col min="4352" max="4352" width="4.7109375" style="233" customWidth="1"/>
    <col min="4353" max="4353" width="31.5703125" style="233" customWidth="1"/>
    <col min="4354" max="4359" width="11.85546875" style="233" customWidth="1"/>
    <col min="4360" max="4360" width="13" style="233" customWidth="1"/>
    <col min="4361" max="4361" width="4.28515625" style="233" customWidth="1"/>
    <col min="4362" max="4607" width="9.140625" style="233"/>
    <col min="4608" max="4608" width="4.7109375" style="233" customWidth="1"/>
    <col min="4609" max="4609" width="31.5703125" style="233" customWidth="1"/>
    <col min="4610" max="4615" width="11.85546875" style="233" customWidth="1"/>
    <col min="4616" max="4616" width="13" style="233" customWidth="1"/>
    <col min="4617" max="4617" width="4.28515625" style="233" customWidth="1"/>
    <col min="4618" max="4863" width="9.140625" style="233"/>
    <col min="4864" max="4864" width="4.7109375" style="233" customWidth="1"/>
    <col min="4865" max="4865" width="31.5703125" style="233" customWidth="1"/>
    <col min="4866" max="4871" width="11.85546875" style="233" customWidth="1"/>
    <col min="4872" max="4872" width="13" style="233" customWidth="1"/>
    <col min="4873" max="4873" width="4.28515625" style="233" customWidth="1"/>
    <col min="4874" max="5119" width="9.140625" style="233"/>
    <col min="5120" max="5120" width="4.7109375" style="233" customWidth="1"/>
    <col min="5121" max="5121" width="31.5703125" style="233" customWidth="1"/>
    <col min="5122" max="5127" width="11.85546875" style="233" customWidth="1"/>
    <col min="5128" max="5128" width="13" style="233" customWidth="1"/>
    <col min="5129" max="5129" width="4.28515625" style="233" customWidth="1"/>
    <col min="5130" max="5375" width="9.140625" style="233"/>
    <col min="5376" max="5376" width="4.7109375" style="233" customWidth="1"/>
    <col min="5377" max="5377" width="31.5703125" style="233" customWidth="1"/>
    <col min="5378" max="5383" width="11.85546875" style="233" customWidth="1"/>
    <col min="5384" max="5384" width="13" style="233" customWidth="1"/>
    <col min="5385" max="5385" width="4.28515625" style="233" customWidth="1"/>
    <col min="5386" max="5631" width="9.140625" style="233"/>
    <col min="5632" max="5632" width="4.7109375" style="233" customWidth="1"/>
    <col min="5633" max="5633" width="31.5703125" style="233" customWidth="1"/>
    <col min="5634" max="5639" width="11.85546875" style="233" customWidth="1"/>
    <col min="5640" max="5640" width="13" style="233" customWidth="1"/>
    <col min="5641" max="5641" width="4.28515625" style="233" customWidth="1"/>
    <col min="5642" max="5887" width="9.140625" style="233"/>
    <col min="5888" max="5888" width="4.7109375" style="233" customWidth="1"/>
    <col min="5889" max="5889" width="31.5703125" style="233" customWidth="1"/>
    <col min="5890" max="5895" width="11.85546875" style="233" customWidth="1"/>
    <col min="5896" max="5896" width="13" style="233" customWidth="1"/>
    <col min="5897" max="5897" width="4.28515625" style="233" customWidth="1"/>
    <col min="5898" max="6143" width="9.140625" style="233"/>
    <col min="6144" max="6144" width="4.7109375" style="233" customWidth="1"/>
    <col min="6145" max="6145" width="31.5703125" style="233" customWidth="1"/>
    <col min="6146" max="6151" width="11.85546875" style="233" customWidth="1"/>
    <col min="6152" max="6152" width="13" style="233" customWidth="1"/>
    <col min="6153" max="6153" width="4.28515625" style="233" customWidth="1"/>
    <col min="6154" max="6399" width="9.140625" style="233"/>
    <col min="6400" max="6400" width="4.7109375" style="233" customWidth="1"/>
    <col min="6401" max="6401" width="31.5703125" style="233" customWidth="1"/>
    <col min="6402" max="6407" width="11.85546875" style="233" customWidth="1"/>
    <col min="6408" max="6408" width="13" style="233" customWidth="1"/>
    <col min="6409" max="6409" width="4.28515625" style="233" customWidth="1"/>
    <col min="6410" max="6655" width="9.140625" style="233"/>
    <col min="6656" max="6656" width="4.7109375" style="233" customWidth="1"/>
    <col min="6657" max="6657" width="31.5703125" style="233" customWidth="1"/>
    <col min="6658" max="6663" width="11.85546875" style="233" customWidth="1"/>
    <col min="6664" max="6664" width="13" style="233" customWidth="1"/>
    <col min="6665" max="6665" width="4.28515625" style="233" customWidth="1"/>
    <col min="6666" max="6911" width="9.140625" style="233"/>
    <col min="6912" max="6912" width="4.7109375" style="233" customWidth="1"/>
    <col min="6913" max="6913" width="31.5703125" style="233" customWidth="1"/>
    <col min="6914" max="6919" width="11.85546875" style="233" customWidth="1"/>
    <col min="6920" max="6920" width="13" style="233" customWidth="1"/>
    <col min="6921" max="6921" width="4.28515625" style="233" customWidth="1"/>
    <col min="6922" max="7167" width="9.140625" style="233"/>
    <col min="7168" max="7168" width="4.7109375" style="233" customWidth="1"/>
    <col min="7169" max="7169" width="31.5703125" style="233" customWidth="1"/>
    <col min="7170" max="7175" width="11.85546875" style="233" customWidth="1"/>
    <col min="7176" max="7176" width="13" style="233" customWidth="1"/>
    <col min="7177" max="7177" width="4.28515625" style="233" customWidth="1"/>
    <col min="7178" max="7423" width="9.140625" style="233"/>
    <col min="7424" max="7424" width="4.7109375" style="233" customWidth="1"/>
    <col min="7425" max="7425" width="31.5703125" style="233" customWidth="1"/>
    <col min="7426" max="7431" width="11.85546875" style="233" customWidth="1"/>
    <col min="7432" max="7432" width="13" style="233" customWidth="1"/>
    <col min="7433" max="7433" width="4.28515625" style="233" customWidth="1"/>
    <col min="7434" max="7679" width="9.140625" style="233"/>
    <col min="7680" max="7680" width="4.7109375" style="233" customWidth="1"/>
    <col min="7681" max="7681" width="31.5703125" style="233" customWidth="1"/>
    <col min="7682" max="7687" width="11.85546875" style="233" customWidth="1"/>
    <col min="7688" max="7688" width="13" style="233" customWidth="1"/>
    <col min="7689" max="7689" width="4.28515625" style="233" customWidth="1"/>
    <col min="7690" max="7935" width="9.140625" style="233"/>
    <col min="7936" max="7936" width="4.7109375" style="233" customWidth="1"/>
    <col min="7937" max="7937" width="31.5703125" style="233" customWidth="1"/>
    <col min="7938" max="7943" width="11.85546875" style="233" customWidth="1"/>
    <col min="7944" max="7944" width="13" style="233" customWidth="1"/>
    <col min="7945" max="7945" width="4.28515625" style="233" customWidth="1"/>
    <col min="7946" max="8191" width="9.140625" style="233"/>
    <col min="8192" max="8192" width="4.7109375" style="233" customWidth="1"/>
    <col min="8193" max="8193" width="31.5703125" style="233" customWidth="1"/>
    <col min="8194" max="8199" width="11.85546875" style="233" customWidth="1"/>
    <col min="8200" max="8200" width="13" style="233" customWidth="1"/>
    <col min="8201" max="8201" width="4.28515625" style="233" customWidth="1"/>
    <col min="8202" max="8447" width="9.140625" style="233"/>
    <col min="8448" max="8448" width="4.7109375" style="233" customWidth="1"/>
    <col min="8449" max="8449" width="31.5703125" style="233" customWidth="1"/>
    <col min="8450" max="8455" width="11.85546875" style="233" customWidth="1"/>
    <col min="8456" max="8456" width="13" style="233" customWidth="1"/>
    <col min="8457" max="8457" width="4.28515625" style="233" customWidth="1"/>
    <col min="8458" max="8703" width="9.140625" style="233"/>
    <col min="8704" max="8704" width="4.7109375" style="233" customWidth="1"/>
    <col min="8705" max="8705" width="31.5703125" style="233" customWidth="1"/>
    <col min="8706" max="8711" width="11.85546875" style="233" customWidth="1"/>
    <col min="8712" max="8712" width="13" style="233" customWidth="1"/>
    <col min="8713" max="8713" width="4.28515625" style="233" customWidth="1"/>
    <col min="8714" max="8959" width="9.140625" style="233"/>
    <col min="8960" max="8960" width="4.7109375" style="233" customWidth="1"/>
    <col min="8961" max="8961" width="31.5703125" style="233" customWidth="1"/>
    <col min="8962" max="8967" width="11.85546875" style="233" customWidth="1"/>
    <col min="8968" max="8968" width="13" style="233" customWidth="1"/>
    <col min="8969" max="8969" width="4.28515625" style="233" customWidth="1"/>
    <col min="8970" max="9215" width="9.140625" style="233"/>
    <col min="9216" max="9216" width="4.7109375" style="233" customWidth="1"/>
    <col min="9217" max="9217" width="31.5703125" style="233" customWidth="1"/>
    <col min="9218" max="9223" width="11.85546875" style="233" customWidth="1"/>
    <col min="9224" max="9224" width="13" style="233" customWidth="1"/>
    <col min="9225" max="9225" width="4.28515625" style="233" customWidth="1"/>
    <col min="9226" max="9471" width="9.140625" style="233"/>
    <col min="9472" max="9472" width="4.7109375" style="233" customWidth="1"/>
    <col min="9473" max="9473" width="31.5703125" style="233" customWidth="1"/>
    <col min="9474" max="9479" width="11.85546875" style="233" customWidth="1"/>
    <col min="9480" max="9480" width="13" style="233" customWidth="1"/>
    <col min="9481" max="9481" width="4.28515625" style="233" customWidth="1"/>
    <col min="9482" max="9727" width="9.140625" style="233"/>
    <col min="9728" max="9728" width="4.7109375" style="233" customWidth="1"/>
    <col min="9729" max="9729" width="31.5703125" style="233" customWidth="1"/>
    <col min="9730" max="9735" width="11.85546875" style="233" customWidth="1"/>
    <col min="9736" max="9736" width="13" style="233" customWidth="1"/>
    <col min="9737" max="9737" width="4.28515625" style="233" customWidth="1"/>
    <col min="9738" max="9983" width="9.140625" style="233"/>
    <col min="9984" max="9984" width="4.7109375" style="233" customWidth="1"/>
    <col min="9985" max="9985" width="31.5703125" style="233" customWidth="1"/>
    <col min="9986" max="9991" width="11.85546875" style="233" customWidth="1"/>
    <col min="9992" max="9992" width="13" style="233" customWidth="1"/>
    <col min="9993" max="9993" width="4.28515625" style="233" customWidth="1"/>
    <col min="9994" max="10239" width="9.140625" style="233"/>
    <col min="10240" max="10240" width="4.7109375" style="233" customWidth="1"/>
    <col min="10241" max="10241" width="31.5703125" style="233" customWidth="1"/>
    <col min="10242" max="10247" width="11.85546875" style="233" customWidth="1"/>
    <col min="10248" max="10248" width="13" style="233" customWidth="1"/>
    <col min="10249" max="10249" width="4.28515625" style="233" customWidth="1"/>
    <col min="10250" max="10495" width="9.140625" style="233"/>
    <col min="10496" max="10496" width="4.7109375" style="233" customWidth="1"/>
    <col min="10497" max="10497" width="31.5703125" style="233" customWidth="1"/>
    <col min="10498" max="10503" width="11.85546875" style="233" customWidth="1"/>
    <col min="10504" max="10504" width="13" style="233" customWidth="1"/>
    <col min="10505" max="10505" width="4.28515625" style="233" customWidth="1"/>
    <col min="10506" max="10751" width="9.140625" style="233"/>
    <col min="10752" max="10752" width="4.7109375" style="233" customWidth="1"/>
    <col min="10753" max="10753" width="31.5703125" style="233" customWidth="1"/>
    <col min="10754" max="10759" width="11.85546875" style="233" customWidth="1"/>
    <col min="10760" max="10760" width="13" style="233" customWidth="1"/>
    <col min="10761" max="10761" width="4.28515625" style="233" customWidth="1"/>
    <col min="10762" max="11007" width="9.140625" style="233"/>
    <col min="11008" max="11008" width="4.7109375" style="233" customWidth="1"/>
    <col min="11009" max="11009" width="31.5703125" style="233" customWidth="1"/>
    <col min="11010" max="11015" width="11.85546875" style="233" customWidth="1"/>
    <col min="11016" max="11016" width="13" style="233" customWidth="1"/>
    <col min="11017" max="11017" width="4.28515625" style="233" customWidth="1"/>
    <col min="11018" max="11263" width="9.140625" style="233"/>
    <col min="11264" max="11264" width="4.7109375" style="233" customWidth="1"/>
    <col min="11265" max="11265" width="31.5703125" style="233" customWidth="1"/>
    <col min="11266" max="11271" width="11.85546875" style="233" customWidth="1"/>
    <col min="11272" max="11272" width="13" style="233" customWidth="1"/>
    <col min="11273" max="11273" width="4.28515625" style="233" customWidth="1"/>
    <col min="11274" max="11519" width="9.140625" style="233"/>
    <col min="11520" max="11520" width="4.7109375" style="233" customWidth="1"/>
    <col min="11521" max="11521" width="31.5703125" style="233" customWidth="1"/>
    <col min="11522" max="11527" width="11.85546875" style="233" customWidth="1"/>
    <col min="11528" max="11528" width="13" style="233" customWidth="1"/>
    <col min="11529" max="11529" width="4.28515625" style="233" customWidth="1"/>
    <col min="11530" max="11775" width="9.140625" style="233"/>
    <col min="11776" max="11776" width="4.7109375" style="233" customWidth="1"/>
    <col min="11777" max="11777" width="31.5703125" style="233" customWidth="1"/>
    <col min="11778" max="11783" width="11.85546875" style="233" customWidth="1"/>
    <col min="11784" max="11784" width="13" style="233" customWidth="1"/>
    <col min="11785" max="11785" width="4.28515625" style="233" customWidth="1"/>
    <col min="11786" max="12031" width="9.140625" style="233"/>
    <col min="12032" max="12032" width="4.7109375" style="233" customWidth="1"/>
    <col min="12033" max="12033" width="31.5703125" style="233" customWidth="1"/>
    <col min="12034" max="12039" width="11.85546875" style="233" customWidth="1"/>
    <col min="12040" max="12040" width="13" style="233" customWidth="1"/>
    <col min="12041" max="12041" width="4.28515625" style="233" customWidth="1"/>
    <col min="12042" max="12287" width="9.140625" style="233"/>
    <col min="12288" max="12288" width="4.7109375" style="233" customWidth="1"/>
    <col min="12289" max="12289" width="31.5703125" style="233" customWidth="1"/>
    <col min="12290" max="12295" width="11.85546875" style="233" customWidth="1"/>
    <col min="12296" max="12296" width="13" style="233" customWidth="1"/>
    <col min="12297" max="12297" width="4.28515625" style="233" customWidth="1"/>
    <col min="12298" max="12543" width="9.140625" style="233"/>
    <col min="12544" max="12544" width="4.7109375" style="233" customWidth="1"/>
    <col min="12545" max="12545" width="31.5703125" style="233" customWidth="1"/>
    <col min="12546" max="12551" width="11.85546875" style="233" customWidth="1"/>
    <col min="12552" max="12552" width="13" style="233" customWidth="1"/>
    <col min="12553" max="12553" width="4.28515625" style="233" customWidth="1"/>
    <col min="12554" max="12799" width="9.140625" style="233"/>
    <col min="12800" max="12800" width="4.7109375" style="233" customWidth="1"/>
    <col min="12801" max="12801" width="31.5703125" style="233" customWidth="1"/>
    <col min="12802" max="12807" width="11.85546875" style="233" customWidth="1"/>
    <col min="12808" max="12808" width="13" style="233" customWidth="1"/>
    <col min="12809" max="12809" width="4.28515625" style="233" customWidth="1"/>
    <col min="12810" max="13055" width="9.140625" style="233"/>
    <col min="13056" max="13056" width="4.7109375" style="233" customWidth="1"/>
    <col min="13057" max="13057" width="31.5703125" style="233" customWidth="1"/>
    <col min="13058" max="13063" width="11.85546875" style="233" customWidth="1"/>
    <col min="13064" max="13064" width="13" style="233" customWidth="1"/>
    <col min="13065" max="13065" width="4.28515625" style="233" customWidth="1"/>
    <col min="13066" max="13311" width="9.140625" style="233"/>
    <col min="13312" max="13312" width="4.7109375" style="233" customWidth="1"/>
    <col min="13313" max="13313" width="31.5703125" style="233" customWidth="1"/>
    <col min="13314" max="13319" width="11.85546875" style="233" customWidth="1"/>
    <col min="13320" max="13320" width="13" style="233" customWidth="1"/>
    <col min="13321" max="13321" width="4.28515625" style="233" customWidth="1"/>
    <col min="13322" max="13567" width="9.140625" style="233"/>
    <col min="13568" max="13568" width="4.7109375" style="233" customWidth="1"/>
    <col min="13569" max="13569" width="31.5703125" style="233" customWidth="1"/>
    <col min="13570" max="13575" width="11.85546875" style="233" customWidth="1"/>
    <col min="13576" max="13576" width="13" style="233" customWidth="1"/>
    <col min="13577" max="13577" width="4.28515625" style="233" customWidth="1"/>
    <col min="13578" max="13823" width="9.140625" style="233"/>
    <col min="13824" max="13824" width="4.7109375" style="233" customWidth="1"/>
    <col min="13825" max="13825" width="31.5703125" style="233" customWidth="1"/>
    <col min="13826" max="13831" width="11.85546875" style="233" customWidth="1"/>
    <col min="13832" max="13832" width="13" style="233" customWidth="1"/>
    <col min="13833" max="13833" width="4.28515625" style="233" customWidth="1"/>
    <col min="13834" max="14079" width="9.140625" style="233"/>
    <col min="14080" max="14080" width="4.7109375" style="233" customWidth="1"/>
    <col min="14081" max="14081" width="31.5703125" style="233" customWidth="1"/>
    <col min="14082" max="14087" width="11.85546875" style="233" customWidth="1"/>
    <col min="14088" max="14088" width="13" style="233" customWidth="1"/>
    <col min="14089" max="14089" width="4.28515625" style="233" customWidth="1"/>
    <col min="14090" max="14335" width="9.140625" style="233"/>
    <col min="14336" max="14336" width="4.7109375" style="233" customWidth="1"/>
    <col min="14337" max="14337" width="31.5703125" style="233" customWidth="1"/>
    <col min="14338" max="14343" width="11.85546875" style="233" customWidth="1"/>
    <col min="14344" max="14344" width="13" style="233" customWidth="1"/>
    <col min="14345" max="14345" width="4.28515625" style="233" customWidth="1"/>
    <col min="14346" max="14591" width="9.140625" style="233"/>
    <col min="14592" max="14592" width="4.7109375" style="233" customWidth="1"/>
    <col min="14593" max="14593" width="31.5703125" style="233" customWidth="1"/>
    <col min="14594" max="14599" width="11.85546875" style="233" customWidth="1"/>
    <col min="14600" max="14600" width="13" style="233" customWidth="1"/>
    <col min="14601" max="14601" width="4.28515625" style="233" customWidth="1"/>
    <col min="14602" max="14847" width="9.140625" style="233"/>
    <col min="14848" max="14848" width="4.7109375" style="233" customWidth="1"/>
    <col min="14849" max="14849" width="31.5703125" style="233" customWidth="1"/>
    <col min="14850" max="14855" width="11.85546875" style="233" customWidth="1"/>
    <col min="14856" max="14856" width="13" style="233" customWidth="1"/>
    <col min="14857" max="14857" width="4.28515625" style="233" customWidth="1"/>
    <col min="14858" max="15103" width="9.140625" style="233"/>
    <col min="15104" max="15104" width="4.7109375" style="233" customWidth="1"/>
    <col min="15105" max="15105" width="31.5703125" style="233" customWidth="1"/>
    <col min="15106" max="15111" width="11.85546875" style="233" customWidth="1"/>
    <col min="15112" max="15112" width="13" style="233" customWidth="1"/>
    <col min="15113" max="15113" width="4.28515625" style="233" customWidth="1"/>
    <col min="15114" max="15359" width="9.140625" style="233"/>
    <col min="15360" max="15360" width="4.7109375" style="233" customWidth="1"/>
    <col min="15361" max="15361" width="31.5703125" style="233" customWidth="1"/>
    <col min="15362" max="15367" width="11.85546875" style="233" customWidth="1"/>
    <col min="15368" max="15368" width="13" style="233" customWidth="1"/>
    <col min="15369" max="15369" width="4.28515625" style="233" customWidth="1"/>
    <col min="15370" max="15615" width="9.140625" style="233"/>
    <col min="15616" max="15616" width="4.7109375" style="233" customWidth="1"/>
    <col min="15617" max="15617" width="31.5703125" style="233" customWidth="1"/>
    <col min="15618" max="15623" width="11.85546875" style="233" customWidth="1"/>
    <col min="15624" max="15624" width="13" style="233" customWidth="1"/>
    <col min="15625" max="15625" width="4.28515625" style="233" customWidth="1"/>
    <col min="15626" max="15871" width="9.140625" style="233"/>
    <col min="15872" max="15872" width="4.7109375" style="233" customWidth="1"/>
    <col min="15873" max="15873" width="31.5703125" style="233" customWidth="1"/>
    <col min="15874" max="15879" width="11.85546875" style="233" customWidth="1"/>
    <col min="15880" max="15880" width="13" style="233" customWidth="1"/>
    <col min="15881" max="15881" width="4.28515625" style="233" customWidth="1"/>
    <col min="15882" max="16127" width="9.140625" style="233"/>
    <col min="16128" max="16128" width="4.7109375" style="233" customWidth="1"/>
    <col min="16129" max="16129" width="31.5703125" style="233" customWidth="1"/>
    <col min="16130" max="16135" width="11.85546875" style="233" customWidth="1"/>
    <col min="16136" max="16136" width="13" style="233" customWidth="1"/>
    <col min="16137" max="16137" width="4.28515625" style="233" customWidth="1"/>
    <col min="16138" max="16384" width="9.140625" style="233"/>
  </cols>
  <sheetData>
    <row r="1" spans="1:9" ht="34.5" customHeight="1" x14ac:dyDescent="0.2">
      <c r="A1" s="634" t="s">
        <v>699</v>
      </c>
      <c r="B1" s="635"/>
      <c r="C1" s="635"/>
      <c r="D1" s="635"/>
      <c r="E1" s="635"/>
      <c r="F1" s="635"/>
      <c r="G1" s="635"/>
      <c r="H1" s="635"/>
      <c r="I1" s="635"/>
    </row>
    <row r="2" spans="1:9" ht="14.25" thickBot="1" x14ac:dyDescent="0.3">
      <c r="H2" s="636" t="str">
        <f>'[4]2. sz tájékoztató t'!J2</f>
        <v>Forintban!</v>
      </c>
      <c r="I2" s="636"/>
    </row>
    <row r="3" spans="1:9" ht="13.5" thickBot="1" x14ac:dyDescent="0.25">
      <c r="A3" s="637" t="s">
        <v>605</v>
      </c>
      <c r="B3" s="639" t="s">
        <v>627</v>
      </c>
      <c r="C3" s="641" t="s">
        <v>628</v>
      </c>
      <c r="D3" s="643" t="s">
        <v>629</v>
      </c>
      <c r="E3" s="644"/>
      <c r="F3" s="644"/>
      <c r="G3" s="644"/>
      <c r="H3" s="644"/>
      <c r="I3" s="645" t="s">
        <v>630</v>
      </c>
    </row>
    <row r="4" spans="1:9" s="291" customFormat="1" ht="42" customHeight="1" thickBot="1" x14ac:dyDescent="0.3">
      <c r="A4" s="638"/>
      <c r="B4" s="640"/>
      <c r="C4" s="642"/>
      <c r="D4" s="289" t="s">
        <v>631</v>
      </c>
      <c r="E4" s="289" t="s">
        <v>632</v>
      </c>
      <c r="F4" s="289" t="s">
        <v>633</v>
      </c>
      <c r="G4" s="290" t="s">
        <v>634</v>
      </c>
      <c r="H4" s="290" t="s">
        <v>635</v>
      </c>
      <c r="I4" s="646"/>
    </row>
    <row r="5" spans="1:9" s="291" customFormat="1" ht="12" customHeight="1" thickBot="1" x14ac:dyDescent="0.3">
      <c r="A5" s="292">
        <v>1</v>
      </c>
      <c r="B5" s="293">
        <v>2</v>
      </c>
      <c r="C5" s="293">
        <v>3</v>
      </c>
      <c r="D5" s="293">
        <v>4</v>
      </c>
      <c r="E5" s="293">
        <v>5</v>
      </c>
      <c r="F5" s="293">
        <v>6</v>
      </c>
      <c r="G5" s="293">
        <v>7</v>
      </c>
      <c r="H5" s="293" t="s">
        <v>636</v>
      </c>
      <c r="I5" s="294" t="s">
        <v>637</v>
      </c>
    </row>
    <row r="6" spans="1:9" s="291" customFormat="1" ht="18" customHeight="1" x14ac:dyDescent="0.25">
      <c r="A6" s="647" t="s">
        <v>638</v>
      </c>
      <c r="B6" s="648"/>
      <c r="C6" s="648"/>
      <c r="D6" s="648"/>
      <c r="E6" s="648"/>
      <c r="F6" s="648"/>
      <c r="G6" s="648"/>
      <c r="H6" s="648"/>
      <c r="I6" s="649"/>
    </row>
    <row r="7" spans="1:9" ht="15.95" customHeight="1" x14ac:dyDescent="0.2">
      <c r="A7" s="295" t="s">
        <v>4</v>
      </c>
      <c r="B7" s="296" t="s">
        <v>639</v>
      </c>
      <c r="C7" s="297"/>
      <c r="D7" s="297"/>
      <c r="E7" s="297"/>
      <c r="F7" s="297"/>
      <c r="G7" s="298"/>
      <c r="H7" s="299">
        <f t="shared" ref="H7" si="0">SUM(D7:G7)</f>
        <v>0</v>
      </c>
      <c r="I7" s="300">
        <f t="shared" ref="I7" si="1">C7+H7</f>
        <v>0</v>
      </c>
    </row>
    <row r="8" spans="1:9" ht="22.5" x14ac:dyDescent="0.2">
      <c r="A8" s="295" t="s">
        <v>15</v>
      </c>
      <c r="B8" s="296" t="s">
        <v>640</v>
      </c>
      <c r="C8" s="297"/>
      <c r="D8" s="297"/>
      <c r="E8" s="297"/>
      <c r="F8" s="297"/>
      <c r="G8" s="298"/>
      <c r="H8" s="299"/>
      <c r="I8" s="300"/>
    </row>
    <row r="9" spans="1:9" ht="22.5" x14ac:dyDescent="0.2">
      <c r="A9" s="295" t="s">
        <v>27</v>
      </c>
      <c r="B9" s="296" t="s">
        <v>641</v>
      </c>
      <c r="C9" s="297"/>
      <c r="D9" s="297"/>
      <c r="E9" s="297"/>
      <c r="F9" s="297"/>
      <c r="G9" s="298"/>
      <c r="H9" s="299"/>
      <c r="I9" s="300"/>
    </row>
    <row r="10" spans="1:9" ht="15.95" customHeight="1" x14ac:dyDescent="0.2">
      <c r="A10" s="295" t="s">
        <v>134</v>
      </c>
      <c r="B10" s="296" t="s">
        <v>642</v>
      </c>
      <c r="C10" s="297"/>
      <c r="D10" s="297"/>
      <c r="E10" s="297"/>
      <c r="F10" s="297"/>
      <c r="G10" s="298"/>
      <c r="H10" s="299"/>
      <c r="I10" s="300"/>
    </row>
    <row r="11" spans="1:9" ht="22.5" x14ac:dyDescent="0.2">
      <c r="A11" s="295" t="s">
        <v>41</v>
      </c>
      <c r="B11" s="296" t="s">
        <v>643</v>
      </c>
      <c r="C11" s="297"/>
      <c r="D11" s="297"/>
      <c r="E11" s="297"/>
      <c r="F11" s="297"/>
      <c r="G11" s="298"/>
      <c r="H11" s="299"/>
      <c r="I11" s="300"/>
    </row>
    <row r="12" spans="1:9" ht="15.95" customHeight="1" x14ac:dyDescent="0.2">
      <c r="A12" s="301" t="s">
        <v>63</v>
      </c>
      <c r="B12" s="302" t="s">
        <v>644</v>
      </c>
      <c r="C12" s="303"/>
      <c r="D12" s="303"/>
      <c r="E12" s="303"/>
      <c r="F12" s="303"/>
      <c r="G12" s="304"/>
      <c r="H12" s="299"/>
      <c r="I12" s="300"/>
    </row>
    <row r="13" spans="1:9" ht="15.95" customHeight="1" thickBot="1" x14ac:dyDescent="0.25">
      <c r="A13" s="305" t="s">
        <v>141</v>
      </c>
      <c r="B13" s="306" t="s">
        <v>645</v>
      </c>
      <c r="C13" s="307"/>
      <c r="D13" s="307"/>
      <c r="E13" s="307"/>
      <c r="F13" s="307"/>
      <c r="G13" s="308"/>
      <c r="H13" s="299"/>
      <c r="I13" s="300"/>
    </row>
    <row r="14" spans="1:9" s="312" customFormat="1" ht="18" customHeight="1" thickBot="1" x14ac:dyDescent="0.25">
      <c r="A14" s="650" t="s">
        <v>646</v>
      </c>
      <c r="B14" s="651"/>
      <c r="C14" s="309">
        <f t="shared" ref="C14:I14" si="2">SUM(C7:C13)</f>
        <v>0</v>
      </c>
      <c r="D14" s="309">
        <f>SUM(D7:D13)</f>
        <v>0</v>
      </c>
      <c r="E14" s="309">
        <f t="shared" si="2"/>
        <v>0</v>
      </c>
      <c r="F14" s="309">
        <f t="shared" si="2"/>
        <v>0</v>
      </c>
      <c r="G14" s="310">
        <f t="shared" si="2"/>
        <v>0</v>
      </c>
      <c r="H14" s="310">
        <f t="shared" si="2"/>
        <v>0</v>
      </c>
      <c r="I14" s="311">
        <f t="shared" si="2"/>
        <v>0</v>
      </c>
    </row>
    <row r="15" spans="1:9" s="313" customFormat="1" ht="18" customHeight="1" x14ac:dyDescent="0.2">
      <c r="A15" s="647" t="s">
        <v>647</v>
      </c>
      <c r="B15" s="648"/>
      <c r="C15" s="648"/>
      <c r="D15" s="648"/>
      <c r="E15" s="648"/>
      <c r="F15" s="648"/>
      <c r="G15" s="648"/>
      <c r="H15" s="648"/>
      <c r="I15" s="649"/>
    </row>
    <row r="16" spans="1:9" s="313" customFormat="1" x14ac:dyDescent="0.2">
      <c r="A16" s="295" t="s">
        <v>4</v>
      </c>
      <c r="B16" s="296" t="s">
        <v>648</v>
      </c>
      <c r="C16" s="297"/>
      <c r="D16" s="297"/>
      <c r="E16" s="297"/>
      <c r="F16" s="297"/>
      <c r="G16" s="298"/>
      <c r="H16" s="299">
        <f>SUM(D16:G16)</f>
        <v>0</v>
      </c>
      <c r="I16" s="300">
        <f>C16+H16</f>
        <v>0</v>
      </c>
    </row>
    <row r="17" spans="1:9" ht="13.5" thickBot="1" x14ac:dyDescent="0.25">
      <c r="A17" s="305" t="s">
        <v>15</v>
      </c>
      <c r="B17" s="306" t="s">
        <v>645</v>
      </c>
      <c r="C17" s="307"/>
      <c r="D17" s="307"/>
      <c r="E17" s="307"/>
      <c r="F17" s="307"/>
      <c r="G17" s="308"/>
      <c r="H17" s="299">
        <f>SUM(D17:G17)</f>
        <v>0</v>
      </c>
      <c r="I17" s="314">
        <f>C17+H17</f>
        <v>0</v>
      </c>
    </row>
    <row r="18" spans="1:9" ht="15.95" customHeight="1" thickBot="1" x14ac:dyDescent="0.25">
      <c r="A18" s="650" t="s">
        <v>649</v>
      </c>
      <c r="B18" s="651"/>
      <c r="C18" s="309">
        <f t="shared" ref="C18:I18" si="3">SUM(C16:C17)</f>
        <v>0</v>
      </c>
      <c r="D18" s="309">
        <f t="shared" si="3"/>
        <v>0</v>
      </c>
      <c r="E18" s="309">
        <f t="shared" si="3"/>
        <v>0</v>
      </c>
      <c r="F18" s="309">
        <f t="shared" si="3"/>
        <v>0</v>
      </c>
      <c r="G18" s="310">
        <f t="shared" si="3"/>
        <v>0</v>
      </c>
      <c r="H18" s="310">
        <f t="shared" si="3"/>
        <v>0</v>
      </c>
      <c r="I18" s="311">
        <f t="shared" si="3"/>
        <v>0</v>
      </c>
    </row>
    <row r="19" spans="1:9" ht="18" customHeight="1" thickBot="1" x14ac:dyDescent="0.25">
      <c r="A19" s="652" t="s">
        <v>650</v>
      </c>
      <c r="B19" s="653"/>
      <c r="C19" s="315">
        <f t="shared" ref="C19:I19" si="4">C14+C18</f>
        <v>0</v>
      </c>
      <c r="D19" s="315">
        <f t="shared" si="4"/>
        <v>0</v>
      </c>
      <c r="E19" s="315">
        <f t="shared" si="4"/>
        <v>0</v>
      </c>
      <c r="F19" s="315">
        <f t="shared" si="4"/>
        <v>0</v>
      </c>
      <c r="G19" s="315">
        <f t="shared" si="4"/>
        <v>0</v>
      </c>
      <c r="H19" s="315">
        <f t="shared" si="4"/>
        <v>0</v>
      </c>
      <c r="I19" s="311">
        <f t="shared" si="4"/>
        <v>0</v>
      </c>
    </row>
  </sheetData>
  <mergeCells count="12"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  <mergeCell ref="D3:H3"/>
    <mergeCell ref="I3:I4"/>
  </mergeCells>
  <printOptions horizontalCentered="1"/>
  <pageMargins left="0.78740157480314965" right="0.78740157480314965" top="1.1811023622047245" bottom="0.98425196850393704" header="0.78740157480314965" footer="0.78740157480314965"/>
  <pageSetup paperSize="9" scale="95" orientation="landscape" r:id="rId1"/>
  <headerFooter alignWithMargins="0">
    <oddHeader>&amp;C&amp;"Times New Roman CE,Félkövér dőlt"&amp;12
&amp;R&amp;"Times New Roman CE,Félkövér dőlt"&amp;12 9.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2"/>
  <sheetViews>
    <sheetView view="pageLayout" zoomScaleNormal="100" workbookViewId="0">
      <selection activeCell="A2" sqref="A2:F2"/>
    </sheetView>
  </sheetViews>
  <sheetFormatPr defaultRowHeight="12.75" x14ac:dyDescent="0.2"/>
  <cols>
    <col min="1" max="1" width="9.140625" style="233"/>
    <col min="2" max="2" width="40.85546875" style="233" bestFit="1" customWidth="1"/>
    <col min="3" max="3" width="17.28515625" style="233" customWidth="1"/>
    <col min="4" max="4" width="21.28515625" style="233" bestFit="1" customWidth="1"/>
    <col min="5" max="6" width="21.42578125" style="233" customWidth="1"/>
    <col min="7" max="7" width="9.140625" style="233"/>
    <col min="8" max="9" width="20.7109375" style="233" customWidth="1"/>
    <col min="10" max="10" width="8.7109375" style="233" bestFit="1" customWidth="1"/>
    <col min="11" max="258" width="9.140625" style="233"/>
    <col min="259" max="259" width="50" style="233" customWidth="1"/>
    <col min="260" max="262" width="21.42578125" style="233" customWidth="1"/>
    <col min="263" max="263" width="4.7109375" style="233" customWidth="1"/>
    <col min="264" max="514" width="9.140625" style="233"/>
    <col min="515" max="515" width="50" style="233" customWidth="1"/>
    <col min="516" max="518" width="21.42578125" style="233" customWidth="1"/>
    <col min="519" max="519" width="4.7109375" style="233" customWidth="1"/>
    <col min="520" max="770" width="9.140625" style="233"/>
    <col min="771" max="771" width="50" style="233" customWidth="1"/>
    <col min="772" max="774" width="21.42578125" style="233" customWidth="1"/>
    <col min="775" max="775" width="4.7109375" style="233" customWidth="1"/>
    <col min="776" max="1026" width="9.140625" style="233"/>
    <col min="1027" max="1027" width="50" style="233" customWidth="1"/>
    <col min="1028" max="1030" width="21.42578125" style="233" customWidth="1"/>
    <col min="1031" max="1031" width="4.7109375" style="233" customWidth="1"/>
    <col min="1032" max="1282" width="9.140625" style="233"/>
    <col min="1283" max="1283" width="50" style="233" customWidth="1"/>
    <col min="1284" max="1286" width="21.42578125" style="233" customWidth="1"/>
    <col min="1287" max="1287" width="4.7109375" style="233" customWidth="1"/>
    <col min="1288" max="1538" width="9.140625" style="233"/>
    <col min="1539" max="1539" width="50" style="233" customWidth="1"/>
    <col min="1540" max="1542" width="21.42578125" style="233" customWidth="1"/>
    <col min="1543" max="1543" width="4.7109375" style="233" customWidth="1"/>
    <col min="1544" max="1794" width="9.140625" style="233"/>
    <col min="1795" max="1795" width="50" style="233" customWidth="1"/>
    <col min="1796" max="1798" width="21.42578125" style="233" customWidth="1"/>
    <col min="1799" max="1799" width="4.7109375" style="233" customWidth="1"/>
    <col min="1800" max="2050" width="9.140625" style="233"/>
    <col min="2051" max="2051" width="50" style="233" customWidth="1"/>
    <col min="2052" max="2054" width="21.42578125" style="233" customWidth="1"/>
    <col min="2055" max="2055" width="4.7109375" style="233" customWidth="1"/>
    <col min="2056" max="2306" width="9.140625" style="233"/>
    <col min="2307" max="2307" width="50" style="233" customWidth="1"/>
    <col min="2308" max="2310" width="21.42578125" style="233" customWidth="1"/>
    <col min="2311" max="2311" width="4.7109375" style="233" customWidth="1"/>
    <col min="2312" max="2562" width="9.140625" style="233"/>
    <col min="2563" max="2563" width="50" style="233" customWidth="1"/>
    <col min="2564" max="2566" width="21.42578125" style="233" customWidth="1"/>
    <col min="2567" max="2567" width="4.7109375" style="233" customWidth="1"/>
    <col min="2568" max="2818" width="9.140625" style="233"/>
    <col min="2819" max="2819" width="50" style="233" customWidth="1"/>
    <col min="2820" max="2822" width="21.42578125" style="233" customWidth="1"/>
    <col min="2823" max="2823" width="4.7109375" style="233" customWidth="1"/>
    <col min="2824" max="3074" width="9.140625" style="233"/>
    <col min="3075" max="3075" width="50" style="233" customWidth="1"/>
    <col min="3076" max="3078" width="21.42578125" style="233" customWidth="1"/>
    <col min="3079" max="3079" width="4.7109375" style="233" customWidth="1"/>
    <col min="3080" max="3330" width="9.140625" style="233"/>
    <col min="3331" max="3331" width="50" style="233" customWidth="1"/>
    <col min="3332" max="3334" width="21.42578125" style="233" customWidth="1"/>
    <col min="3335" max="3335" width="4.7109375" style="233" customWidth="1"/>
    <col min="3336" max="3586" width="9.140625" style="233"/>
    <col min="3587" max="3587" width="50" style="233" customWidth="1"/>
    <col min="3588" max="3590" width="21.42578125" style="233" customWidth="1"/>
    <col min="3591" max="3591" width="4.7109375" style="233" customWidth="1"/>
    <col min="3592" max="3842" width="9.140625" style="233"/>
    <col min="3843" max="3843" width="50" style="233" customWidth="1"/>
    <col min="3844" max="3846" width="21.42578125" style="233" customWidth="1"/>
    <col min="3847" max="3847" width="4.7109375" style="233" customWidth="1"/>
    <col min="3848" max="4098" width="9.140625" style="233"/>
    <col min="4099" max="4099" width="50" style="233" customWidth="1"/>
    <col min="4100" max="4102" width="21.42578125" style="233" customWidth="1"/>
    <col min="4103" max="4103" width="4.7109375" style="233" customWidth="1"/>
    <col min="4104" max="4354" width="9.140625" style="233"/>
    <col min="4355" max="4355" width="50" style="233" customWidth="1"/>
    <col min="4356" max="4358" width="21.42578125" style="233" customWidth="1"/>
    <col min="4359" max="4359" width="4.7109375" style="233" customWidth="1"/>
    <col min="4360" max="4610" width="9.140625" style="233"/>
    <col min="4611" max="4611" width="50" style="233" customWidth="1"/>
    <col min="4612" max="4614" width="21.42578125" style="233" customWidth="1"/>
    <col min="4615" max="4615" width="4.7109375" style="233" customWidth="1"/>
    <col min="4616" max="4866" width="9.140625" style="233"/>
    <col min="4867" max="4867" width="50" style="233" customWidth="1"/>
    <col min="4868" max="4870" width="21.42578125" style="233" customWidth="1"/>
    <col min="4871" max="4871" width="4.7109375" style="233" customWidth="1"/>
    <col min="4872" max="5122" width="9.140625" style="233"/>
    <col min="5123" max="5123" width="50" style="233" customWidth="1"/>
    <col min="5124" max="5126" width="21.42578125" style="233" customWidth="1"/>
    <col min="5127" max="5127" width="4.7109375" style="233" customWidth="1"/>
    <col min="5128" max="5378" width="9.140625" style="233"/>
    <col min="5379" max="5379" width="50" style="233" customWidth="1"/>
    <col min="5380" max="5382" width="21.42578125" style="233" customWidth="1"/>
    <col min="5383" max="5383" width="4.7109375" style="233" customWidth="1"/>
    <col min="5384" max="5634" width="9.140625" style="233"/>
    <col min="5635" max="5635" width="50" style="233" customWidth="1"/>
    <col min="5636" max="5638" width="21.42578125" style="233" customWidth="1"/>
    <col min="5639" max="5639" width="4.7109375" style="233" customWidth="1"/>
    <col min="5640" max="5890" width="9.140625" style="233"/>
    <col min="5891" max="5891" width="50" style="233" customWidth="1"/>
    <col min="5892" max="5894" width="21.42578125" style="233" customWidth="1"/>
    <col min="5895" max="5895" width="4.7109375" style="233" customWidth="1"/>
    <col min="5896" max="6146" width="9.140625" style="233"/>
    <col min="6147" max="6147" width="50" style="233" customWidth="1"/>
    <col min="6148" max="6150" width="21.42578125" style="233" customWidth="1"/>
    <col min="6151" max="6151" width="4.7109375" style="233" customWidth="1"/>
    <col min="6152" max="6402" width="9.140625" style="233"/>
    <col min="6403" max="6403" width="50" style="233" customWidth="1"/>
    <col min="6404" max="6406" width="21.42578125" style="233" customWidth="1"/>
    <col min="6407" max="6407" width="4.7109375" style="233" customWidth="1"/>
    <col min="6408" max="6658" width="9.140625" style="233"/>
    <col min="6659" max="6659" width="50" style="233" customWidth="1"/>
    <col min="6660" max="6662" width="21.42578125" style="233" customWidth="1"/>
    <col min="6663" max="6663" width="4.7109375" style="233" customWidth="1"/>
    <col min="6664" max="6914" width="9.140625" style="233"/>
    <col min="6915" max="6915" width="50" style="233" customWidth="1"/>
    <col min="6916" max="6918" width="21.42578125" style="233" customWidth="1"/>
    <col min="6919" max="6919" width="4.7109375" style="233" customWidth="1"/>
    <col min="6920" max="7170" width="9.140625" style="233"/>
    <col min="7171" max="7171" width="50" style="233" customWidth="1"/>
    <col min="7172" max="7174" width="21.42578125" style="233" customWidth="1"/>
    <col min="7175" max="7175" width="4.7109375" style="233" customWidth="1"/>
    <col min="7176" max="7426" width="9.140625" style="233"/>
    <col min="7427" max="7427" width="50" style="233" customWidth="1"/>
    <col min="7428" max="7430" width="21.42578125" style="233" customWidth="1"/>
    <col min="7431" max="7431" width="4.7109375" style="233" customWidth="1"/>
    <col min="7432" max="7682" width="9.140625" style="233"/>
    <col min="7683" max="7683" width="50" style="233" customWidth="1"/>
    <col min="7684" max="7686" width="21.42578125" style="233" customWidth="1"/>
    <col min="7687" max="7687" width="4.7109375" style="233" customWidth="1"/>
    <col min="7688" max="7938" width="9.140625" style="233"/>
    <col min="7939" max="7939" width="50" style="233" customWidth="1"/>
    <col min="7940" max="7942" width="21.42578125" style="233" customWidth="1"/>
    <col min="7943" max="7943" width="4.7109375" style="233" customWidth="1"/>
    <col min="7944" max="8194" width="9.140625" style="233"/>
    <col min="8195" max="8195" width="50" style="233" customWidth="1"/>
    <col min="8196" max="8198" width="21.42578125" style="233" customWidth="1"/>
    <col min="8199" max="8199" width="4.7109375" style="233" customWidth="1"/>
    <col min="8200" max="8450" width="9.140625" style="233"/>
    <col min="8451" max="8451" width="50" style="233" customWidth="1"/>
    <col min="8452" max="8454" width="21.42578125" style="233" customWidth="1"/>
    <col min="8455" max="8455" width="4.7109375" style="233" customWidth="1"/>
    <col min="8456" max="8706" width="9.140625" style="233"/>
    <col min="8707" max="8707" width="50" style="233" customWidth="1"/>
    <col min="8708" max="8710" width="21.42578125" style="233" customWidth="1"/>
    <col min="8711" max="8711" width="4.7109375" style="233" customWidth="1"/>
    <col min="8712" max="8962" width="9.140625" style="233"/>
    <col min="8963" max="8963" width="50" style="233" customWidth="1"/>
    <col min="8964" max="8966" width="21.42578125" style="233" customWidth="1"/>
    <col min="8967" max="8967" width="4.7109375" style="233" customWidth="1"/>
    <col min="8968" max="9218" width="9.140625" style="233"/>
    <col min="9219" max="9219" width="50" style="233" customWidth="1"/>
    <col min="9220" max="9222" width="21.42578125" style="233" customWidth="1"/>
    <col min="9223" max="9223" width="4.7109375" style="233" customWidth="1"/>
    <col min="9224" max="9474" width="9.140625" style="233"/>
    <col min="9475" max="9475" width="50" style="233" customWidth="1"/>
    <col min="9476" max="9478" width="21.42578125" style="233" customWidth="1"/>
    <col min="9479" max="9479" width="4.7109375" style="233" customWidth="1"/>
    <col min="9480" max="9730" width="9.140625" style="233"/>
    <col min="9731" max="9731" width="50" style="233" customWidth="1"/>
    <col min="9732" max="9734" width="21.42578125" style="233" customWidth="1"/>
    <col min="9735" max="9735" width="4.7109375" style="233" customWidth="1"/>
    <col min="9736" max="9986" width="9.140625" style="233"/>
    <col min="9987" max="9987" width="50" style="233" customWidth="1"/>
    <col min="9988" max="9990" width="21.42578125" style="233" customWidth="1"/>
    <col min="9991" max="9991" width="4.7109375" style="233" customWidth="1"/>
    <col min="9992" max="10242" width="9.140625" style="233"/>
    <col min="10243" max="10243" width="50" style="233" customWidth="1"/>
    <col min="10244" max="10246" width="21.42578125" style="233" customWidth="1"/>
    <col min="10247" max="10247" width="4.7109375" style="233" customWidth="1"/>
    <col min="10248" max="10498" width="9.140625" style="233"/>
    <col min="10499" max="10499" width="50" style="233" customWidth="1"/>
    <col min="10500" max="10502" width="21.42578125" style="233" customWidth="1"/>
    <col min="10503" max="10503" width="4.7109375" style="233" customWidth="1"/>
    <col min="10504" max="10754" width="9.140625" style="233"/>
    <col min="10755" max="10755" width="50" style="233" customWidth="1"/>
    <col min="10756" max="10758" width="21.42578125" style="233" customWidth="1"/>
    <col min="10759" max="10759" width="4.7109375" style="233" customWidth="1"/>
    <col min="10760" max="11010" width="9.140625" style="233"/>
    <col min="11011" max="11011" width="50" style="233" customWidth="1"/>
    <col min="11012" max="11014" width="21.42578125" style="233" customWidth="1"/>
    <col min="11015" max="11015" width="4.7109375" style="233" customWidth="1"/>
    <col min="11016" max="11266" width="9.140625" style="233"/>
    <col min="11267" max="11267" width="50" style="233" customWidth="1"/>
    <col min="11268" max="11270" width="21.42578125" style="233" customWidth="1"/>
    <col min="11271" max="11271" width="4.7109375" style="233" customWidth="1"/>
    <col min="11272" max="11522" width="9.140625" style="233"/>
    <col min="11523" max="11523" width="50" style="233" customWidth="1"/>
    <col min="11524" max="11526" width="21.42578125" style="233" customWidth="1"/>
    <col min="11527" max="11527" width="4.7109375" style="233" customWidth="1"/>
    <col min="11528" max="11778" width="9.140625" style="233"/>
    <col min="11779" max="11779" width="50" style="233" customWidth="1"/>
    <col min="11780" max="11782" width="21.42578125" style="233" customWidth="1"/>
    <col min="11783" max="11783" width="4.7109375" style="233" customWidth="1"/>
    <col min="11784" max="12034" width="9.140625" style="233"/>
    <col min="12035" max="12035" width="50" style="233" customWidth="1"/>
    <col min="12036" max="12038" width="21.42578125" style="233" customWidth="1"/>
    <col min="12039" max="12039" width="4.7109375" style="233" customWidth="1"/>
    <col min="12040" max="12290" width="9.140625" style="233"/>
    <col min="12291" max="12291" width="50" style="233" customWidth="1"/>
    <col min="12292" max="12294" width="21.42578125" style="233" customWidth="1"/>
    <col min="12295" max="12295" width="4.7109375" style="233" customWidth="1"/>
    <col min="12296" max="12546" width="9.140625" style="233"/>
    <col min="12547" max="12547" width="50" style="233" customWidth="1"/>
    <col min="12548" max="12550" width="21.42578125" style="233" customWidth="1"/>
    <col min="12551" max="12551" width="4.7109375" style="233" customWidth="1"/>
    <col min="12552" max="12802" width="9.140625" style="233"/>
    <col min="12803" max="12803" width="50" style="233" customWidth="1"/>
    <col min="12804" max="12806" width="21.42578125" style="233" customWidth="1"/>
    <col min="12807" max="12807" width="4.7109375" style="233" customWidth="1"/>
    <col min="12808" max="13058" width="9.140625" style="233"/>
    <col min="13059" max="13059" width="50" style="233" customWidth="1"/>
    <col min="13060" max="13062" width="21.42578125" style="233" customWidth="1"/>
    <col min="13063" max="13063" width="4.7109375" style="233" customWidth="1"/>
    <col min="13064" max="13314" width="9.140625" style="233"/>
    <col min="13315" max="13315" width="50" style="233" customWidth="1"/>
    <col min="13316" max="13318" width="21.42578125" style="233" customWidth="1"/>
    <col min="13319" max="13319" width="4.7109375" style="233" customWidth="1"/>
    <col min="13320" max="13570" width="9.140625" style="233"/>
    <col min="13571" max="13571" width="50" style="233" customWidth="1"/>
    <col min="13572" max="13574" width="21.42578125" style="233" customWidth="1"/>
    <col min="13575" max="13575" width="4.7109375" style="233" customWidth="1"/>
    <col min="13576" max="13826" width="9.140625" style="233"/>
    <col min="13827" max="13827" width="50" style="233" customWidth="1"/>
    <col min="13828" max="13830" width="21.42578125" style="233" customWidth="1"/>
    <col min="13831" max="13831" width="4.7109375" style="233" customWidth="1"/>
    <col min="13832" max="14082" width="9.140625" style="233"/>
    <col min="14083" max="14083" width="50" style="233" customWidth="1"/>
    <col min="14084" max="14086" width="21.42578125" style="233" customWidth="1"/>
    <col min="14087" max="14087" width="4.7109375" style="233" customWidth="1"/>
    <col min="14088" max="14338" width="9.140625" style="233"/>
    <col min="14339" max="14339" width="50" style="233" customWidth="1"/>
    <col min="14340" max="14342" width="21.42578125" style="233" customWidth="1"/>
    <col min="14343" max="14343" width="4.7109375" style="233" customWidth="1"/>
    <col min="14344" max="14594" width="9.140625" style="233"/>
    <col min="14595" max="14595" width="50" style="233" customWidth="1"/>
    <col min="14596" max="14598" width="21.42578125" style="233" customWidth="1"/>
    <col min="14599" max="14599" width="4.7109375" style="233" customWidth="1"/>
    <col min="14600" max="14850" width="9.140625" style="233"/>
    <col min="14851" max="14851" width="50" style="233" customWidth="1"/>
    <col min="14852" max="14854" width="21.42578125" style="233" customWidth="1"/>
    <col min="14855" max="14855" width="4.7109375" style="233" customWidth="1"/>
    <col min="14856" max="15106" width="9.140625" style="233"/>
    <col min="15107" max="15107" width="50" style="233" customWidth="1"/>
    <col min="15108" max="15110" width="21.42578125" style="233" customWidth="1"/>
    <col min="15111" max="15111" width="4.7109375" style="233" customWidth="1"/>
    <col min="15112" max="15362" width="9.140625" style="233"/>
    <col min="15363" max="15363" width="50" style="233" customWidth="1"/>
    <col min="15364" max="15366" width="21.42578125" style="233" customWidth="1"/>
    <col min="15367" max="15367" width="4.7109375" style="233" customWidth="1"/>
    <col min="15368" max="15618" width="9.140625" style="233"/>
    <col min="15619" max="15619" width="50" style="233" customWidth="1"/>
    <col min="15620" max="15622" width="21.42578125" style="233" customWidth="1"/>
    <col min="15623" max="15623" width="4.7109375" style="233" customWidth="1"/>
    <col min="15624" max="15874" width="9.140625" style="233"/>
    <col min="15875" max="15875" width="50" style="233" customWidth="1"/>
    <col min="15876" max="15878" width="21.42578125" style="233" customWidth="1"/>
    <col min="15879" max="15879" width="4.7109375" style="233" customWidth="1"/>
    <col min="15880" max="16130" width="9.140625" style="233"/>
    <col min="16131" max="16131" width="50" style="233" customWidth="1"/>
    <col min="16132" max="16134" width="21.42578125" style="233" customWidth="1"/>
    <col min="16135" max="16135" width="4.7109375" style="233" customWidth="1"/>
    <col min="16136" max="16384" width="9.140625" style="233"/>
  </cols>
  <sheetData>
    <row r="1" spans="1:6" ht="12.75" customHeight="1" x14ac:dyDescent="0.2">
      <c r="A1" s="316"/>
    </row>
    <row r="2" spans="1:6" ht="58.5" customHeight="1" x14ac:dyDescent="0.2">
      <c r="A2" s="654" t="s">
        <v>746</v>
      </c>
      <c r="B2" s="654"/>
      <c r="C2" s="654"/>
      <c r="D2" s="654"/>
      <c r="E2" s="654"/>
      <c r="F2" s="654"/>
    </row>
    <row r="3" spans="1:6" ht="16.5" thickBot="1" x14ac:dyDescent="0.3">
      <c r="A3" s="317"/>
    </row>
    <row r="4" spans="1:6" ht="48" thickBot="1" x14ac:dyDescent="0.25">
      <c r="A4" s="453" t="s">
        <v>457</v>
      </c>
      <c r="B4" s="454" t="s">
        <v>651</v>
      </c>
      <c r="C4" s="454" t="s">
        <v>652</v>
      </c>
      <c r="D4" s="454" t="s">
        <v>653</v>
      </c>
      <c r="E4" s="454" t="s">
        <v>700</v>
      </c>
      <c r="F4" s="455" t="s">
        <v>701</v>
      </c>
    </row>
    <row r="5" spans="1:6" ht="18.75" x14ac:dyDescent="0.2">
      <c r="A5" s="459" t="s">
        <v>4</v>
      </c>
      <c r="B5" s="460" t="s">
        <v>745</v>
      </c>
      <c r="C5" s="461">
        <v>1</v>
      </c>
      <c r="D5" s="462">
        <v>3000000</v>
      </c>
      <c r="E5" s="463">
        <v>0</v>
      </c>
      <c r="F5" s="464">
        <v>3000000</v>
      </c>
    </row>
    <row r="6" spans="1:6" ht="18.75" x14ac:dyDescent="0.2">
      <c r="A6" s="318" t="s">
        <v>15</v>
      </c>
      <c r="B6" s="319"/>
      <c r="C6" s="320"/>
      <c r="D6" s="369"/>
      <c r="E6" s="321"/>
      <c r="F6" s="322"/>
    </row>
    <row r="7" spans="1:6" ht="18.75" x14ac:dyDescent="0.2">
      <c r="A7" s="318" t="s">
        <v>27</v>
      </c>
      <c r="B7" s="319"/>
      <c r="C7" s="320"/>
      <c r="D7" s="369"/>
      <c r="E7" s="321"/>
      <c r="F7" s="322"/>
    </row>
    <row r="8" spans="1:6" ht="18.75" x14ac:dyDescent="0.2">
      <c r="A8" s="318" t="s">
        <v>134</v>
      </c>
      <c r="B8" s="319"/>
      <c r="C8" s="320"/>
      <c r="D8" s="369"/>
      <c r="E8" s="321"/>
      <c r="F8" s="322"/>
    </row>
    <row r="9" spans="1:6" ht="18.75" x14ac:dyDescent="0.2">
      <c r="A9" s="318" t="s">
        <v>41</v>
      </c>
      <c r="B9" s="319"/>
      <c r="C9" s="320"/>
      <c r="D9" s="369"/>
      <c r="E9" s="321"/>
      <c r="F9" s="322"/>
    </row>
    <row r="10" spans="1:6" ht="18.75" x14ac:dyDescent="0.2">
      <c r="A10" s="318" t="s">
        <v>141</v>
      </c>
      <c r="B10" s="319"/>
      <c r="C10" s="320"/>
      <c r="D10" s="369"/>
      <c r="E10" s="321"/>
      <c r="F10" s="322"/>
    </row>
    <row r="11" spans="1:6" ht="18.75" x14ac:dyDescent="0.2">
      <c r="A11" s="318" t="s">
        <v>81</v>
      </c>
      <c r="B11" s="319"/>
      <c r="C11" s="320"/>
      <c r="D11" s="369"/>
      <c r="E11" s="321"/>
      <c r="F11" s="322"/>
    </row>
    <row r="12" spans="1:6" ht="18.75" x14ac:dyDescent="0.2">
      <c r="A12" s="318" t="s">
        <v>83</v>
      </c>
      <c r="B12" s="319"/>
      <c r="C12" s="320"/>
      <c r="D12" s="369"/>
      <c r="E12" s="321"/>
      <c r="F12" s="322"/>
    </row>
    <row r="13" spans="1:6" ht="18.75" x14ac:dyDescent="0.2">
      <c r="A13" s="318" t="s">
        <v>146</v>
      </c>
      <c r="B13" s="319"/>
      <c r="C13" s="320"/>
      <c r="D13" s="369"/>
      <c r="E13" s="321"/>
      <c r="F13" s="322"/>
    </row>
    <row r="14" spans="1:6" ht="18.75" x14ac:dyDescent="0.2">
      <c r="A14" s="318" t="s">
        <v>162</v>
      </c>
      <c r="B14" s="319"/>
      <c r="C14" s="320"/>
      <c r="D14" s="369"/>
      <c r="E14" s="321"/>
      <c r="F14" s="322"/>
    </row>
    <row r="15" spans="1:6" ht="18.75" x14ac:dyDescent="0.2">
      <c r="A15" s="318" t="s">
        <v>163</v>
      </c>
      <c r="B15" s="319"/>
      <c r="C15" s="320"/>
      <c r="D15" s="369"/>
      <c r="E15" s="321"/>
      <c r="F15" s="322"/>
    </row>
    <row r="16" spans="1:6" ht="18.75" x14ac:dyDescent="0.2">
      <c r="A16" s="318" t="s">
        <v>164</v>
      </c>
      <c r="B16" s="319"/>
      <c r="C16" s="320"/>
      <c r="D16" s="369"/>
      <c r="E16" s="321"/>
      <c r="F16" s="322"/>
    </row>
    <row r="17" spans="1:6" ht="15.75" x14ac:dyDescent="0.2">
      <c r="A17" s="318" t="s">
        <v>167</v>
      </c>
      <c r="B17" s="323"/>
      <c r="C17" s="324"/>
      <c r="D17" s="324"/>
      <c r="E17" s="321"/>
      <c r="F17" s="322"/>
    </row>
    <row r="18" spans="1:6" ht="15.75" x14ac:dyDescent="0.2">
      <c r="A18" s="318" t="s">
        <v>170</v>
      </c>
      <c r="B18" s="323"/>
      <c r="C18" s="324"/>
      <c r="D18" s="324"/>
      <c r="E18" s="321"/>
      <c r="F18" s="322"/>
    </row>
    <row r="19" spans="1:6" ht="15.75" x14ac:dyDescent="0.2">
      <c r="A19" s="318" t="s">
        <v>173</v>
      </c>
      <c r="B19" s="323"/>
      <c r="C19" s="324"/>
      <c r="D19" s="324"/>
      <c r="E19" s="321"/>
      <c r="F19" s="322"/>
    </row>
    <row r="20" spans="1:6" ht="16.5" thickBot="1" x14ac:dyDescent="0.25">
      <c r="A20" s="465" t="s">
        <v>176</v>
      </c>
      <c r="B20" s="466"/>
      <c r="C20" s="467"/>
      <c r="D20" s="467"/>
      <c r="E20" s="468"/>
      <c r="F20" s="469"/>
    </row>
    <row r="21" spans="1:6" ht="16.5" thickBot="1" x14ac:dyDescent="0.3">
      <c r="A21" s="655" t="s">
        <v>654</v>
      </c>
      <c r="B21" s="656"/>
      <c r="C21" s="456"/>
      <c r="D21" s="457">
        <f>IF(SUM(D5:D20)=0,"",SUM(D5:D20))</f>
        <v>3000000</v>
      </c>
      <c r="E21" s="457" t="str">
        <f>IF(SUM(E5:E20)=0,"",SUM(E5:E20))</f>
        <v/>
      </c>
      <c r="F21" s="458">
        <f>IF(SUM(F5:F20)=0,"",SUM(F5:F20))</f>
        <v>3000000</v>
      </c>
    </row>
    <row r="22" spans="1:6" ht="15.75" x14ac:dyDescent="0.25">
      <c r="A22" s="317"/>
    </row>
  </sheetData>
  <mergeCells count="2">
    <mergeCell ref="A2:F2"/>
    <mergeCell ref="A21:B21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&amp;R&amp;"Times New Roman CE,Félkövér dőlt"&amp;12 10.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view="pageLayout" zoomScaleNormal="100" workbookViewId="0">
      <selection activeCell="B9" sqref="B9"/>
    </sheetView>
  </sheetViews>
  <sheetFormatPr defaultColWidth="9.140625" defaultRowHeight="12.75" x14ac:dyDescent="0.25"/>
  <cols>
    <col min="1" max="1" width="5" style="325" customWidth="1"/>
    <col min="2" max="2" width="47" style="326" customWidth="1"/>
    <col min="3" max="4" width="15.140625" style="326" customWidth="1"/>
    <col min="5" max="16384" width="9.140625" style="326"/>
  </cols>
  <sheetData>
    <row r="1" spans="1:4" ht="31.5" customHeight="1" x14ac:dyDescent="0.25">
      <c r="B1" s="657" t="s">
        <v>655</v>
      </c>
      <c r="C1" s="657"/>
      <c r="D1" s="657"/>
    </row>
    <row r="2" spans="1:4" s="329" customFormat="1" ht="16.5" thickBot="1" x14ac:dyDescent="0.3">
      <c r="A2" s="327"/>
      <c r="B2" s="328"/>
      <c r="D2" s="77" t="s">
        <v>497</v>
      </c>
    </row>
    <row r="3" spans="1:4" s="291" customFormat="1" ht="48" customHeight="1" thickBot="1" x14ac:dyDescent="0.3">
      <c r="A3" s="330" t="s">
        <v>605</v>
      </c>
      <c r="B3" s="289" t="s">
        <v>3</v>
      </c>
      <c r="C3" s="289" t="s">
        <v>656</v>
      </c>
      <c r="D3" s="331" t="s">
        <v>657</v>
      </c>
    </row>
    <row r="4" spans="1:4" s="291" customFormat="1" ht="14.1" customHeight="1" thickBot="1" x14ac:dyDescent="0.3">
      <c r="A4" s="292">
        <v>1</v>
      </c>
      <c r="B4" s="293">
        <v>2</v>
      </c>
      <c r="C4" s="293">
        <v>3</v>
      </c>
      <c r="D4" s="294">
        <v>4</v>
      </c>
    </row>
    <row r="5" spans="1:4" ht="18" customHeight="1" x14ac:dyDescent="0.25">
      <c r="A5" s="332" t="s">
        <v>4</v>
      </c>
      <c r="B5" s="333" t="s">
        <v>658</v>
      </c>
      <c r="C5" s="334">
        <v>2936859</v>
      </c>
      <c r="D5" s="6">
        <v>1984364</v>
      </c>
    </row>
    <row r="6" spans="1:4" ht="18" customHeight="1" x14ac:dyDescent="0.25">
      <c r="A6" s="335" t="s">
        <v>15</v>
      </c>
      <c r="B6" s="336" t="s">
        <v>659</v>
      </c>
      <c r="C6" s="337"/>
      <c r="D6" s="8"/>
    </row>
    <row r="7" spans="1:4" ht="18" customHeight="1" x14ac:dyDescent="0.25">
      <c r="A7" s="335" t="s">
        <v>27</v>
      </c>
      <c r="B7" s="336" t="s">
        <v>660</v>
      </c>
      <c r="C7" s="337"/>
      <c r="D7" s="8"/>
    </row>
    <row r="8" spans="1:4" ht="18" customHeight="1" x14ac:dyDescent="0.25">
      <c r="A8" s="335" t="s">
        <v>134</v>
      </c>
      <c r="B8" s="336" t="s">
        <v>661</v>
      </c>
      <c r="C8" s="337"/>
      <c r="D8" s="8"/>
    </row>
    <row r="9" spans="1:4" ht="18" customHeight="1" x14ac:dyDescent="0.25">
      <c r="A9" s="335" t="s">
        <v>41</v>
      </c>
      <c r="B9" s="336" t="s">
        <v>662</v>
      </c>
      <c r="C9" s="337"/>
      <c r="D9" s="337"/>
    </row>
    <row r="10" spans="1:4" ht="18" customHeight="1" x14ac:dyDescent="0.25">
      <c r="A10" s="335" t="s">
        <v>63</v>
      </c>
      <c r="B10" s="336" t="s">
        <v>663</v>
      </c>
      <c r="C10" s="337"/>
      <c r="D10" s="8"/>
    </row>
    <row r="11" spans="1:4" ht="18" customHeight="1" x14ac:dyDescent="0.25">
      <c r="A11" s="335" t="s">
        <v>141</v>
      </c>
      <c r="B11" s="338" t="s">
        <v>664</v>
      </c>
      <c r="C11" s="337"/>
      <c r="D11" s="8"/>
    </row>
    <row r="12" spans="1:4" ht="18" customHeight="1" x14ac:dyDescent="0.25">
      <c r="A12" s="335" t="s">
        <v>83</v>
      </c>
      <c r="B12" s="338" t="s">
        <v>665</v>
      </c>
      <c r="C12" s="337"/>
      <c r="D12" s="8"/>
    </row>
    <row r="13" spans="1:4" ht="18" customHeight="1" x14ac:dyDescent="0.25">
      <c r="A13" s="335" t="s">
        <v>146</v>
      </c>
      <c r="B13" s="338" t="s">
        <v>666</v>
      </c>
      <c r="C13" s="337"/>
      <c r="D13" s="8"/>
    </row>
    <row r="14" spans="1:4" ht="18" customHeight="1" x14ac:dyDescent="0.25">
      <c r="A14" s="335" t="s">
        <v>162</v>
      </c>
      <c r="B14" s="338" t="s">
        <v>667</v>
      </c>
      <c r="C14" s="337"/>
      <c r="D14" s="8"/>
    </row>
    <row r="15" spans="1:4" ht="22.5" customHeight="1" x14ac:dyDescent="0.25">
      <c r="A15" s="335" t="s">
        <v>163</v>
      </c>
      <c r="B15" s="338" t="s">
        <v>668</v>
      </c>
      <c r="C15" s="337"/>
      <c r="D15" s="8"/>
    </row>
    <row r="16" spans="1:4" ht="18" customHeight="1" x14ac:dyDescent="0.25">
      <c r="A16" s="335" t="s">
        <v>164</v>
      </c>
      <c r="B16" s="336" t="s">
        <v>669</v>
      </c>
      <c r="C16" s="337"/>
      <c r="D16" s="8"/>
    </row>
    <row r="17" spans="1:4" ht="18" customHeight="1" x14ac:dyDescent="0.25">
      <c r="A17" s="335" t="s">
        <v>167</v>
      </c>
      <c r="B17" s="336" t="s">
        <v>670</v>
      </c>
      <c r="C17" s="337"/>
      <c r="D17" s="8"/>
    </row>
    <row r="18" spans="1:4" ht="18" customHeight="1" x14ac:dyDescent="0.25">
      <c r="A18" s="335" t="s">
        <v>170</v>
      </c>
      <c r="B18" s="336" t="s">
        <v>671</v>
      </c>
      <c r="C18" s="337"/>
      <c r="D18" s="8"/>
    </row>
    <row r="19" spans="1:4" ht="18" customHeight="1" x14ac:dyDescent="0.25">
      <c r="A19" s="335" t="s">
        <v>173</v>
      </c>
      <c r="B19" s="336" t="s">
        <v>672</v>
      </c>
      <c r="C19" s="337"/>
      <c r="D19" s="8"/>
    </row>
    <row r="20" spans="1:4" ht="18" customHeight="1" x14ac:dyDescent="0.25">
      <c r="A20" s="335" t="s">
        <v>176</v>
      </c>
      <c r="B20" s="336" t="s">
        <v>673</v>
      </c>
      <c r="C20" s="337"/>
      <c r="D20" s="8"/>
    </row>
    <row r="21" spans="1:4" ht="18" customHeight="1" x14ac:dyDescent="0.25">
      <c r="A21" s="335" t="s">
        <v>179</v>
      </c>
      <c r="B21" s="336" t="s">
        <v>674</v>
      </c>
      <c r="C21" s="109"/>
      <c r="D21" s="8"/>
    </row>
    <row r="22" spans="1:4" ht="18" customHeight="1" x14ac:dyDescent="0.25">
      <c r="A22" s="335" t="s">
        <v>182</v>
      </c>
      <c r="B22" s="336" t="s">
        <v>675</v>
      </c>
      <c r="C22" s="109"/>
      <c r="D22" s="8"/>
    </row>
    <row r="23" spans="1:4" ht="18" customHeight="1" x14ac:dyDescent="0.25">
      <c r="A23" s="335" t="s">
        <v>185</v>
      </c>
      <c r="B23" s="339"/>
      <c r="C23" s="109"/>
      <c r="D23" s="8"/>
    </row>
    <row r="24" spans="1:4" ht="18" customHeight="1" x14ac:dyDescent="0.25">
      <c r="A24" s="335" t="s">
        <v>188</v>
      </c>
      <c r="B24" s="339"/>
      <c r="C24" s="109"/>
      <c r="D24" s="8"/>
    </row>
    <row r="25" spans="1:4" ht="18" customHeight="1" x14ac:dyDescent="0.25">
      <c r="A25" s="335" t="s">
        <v>190</v>
      </c>
      <c r="B25" s="339"/>
      <c r="C25" s="109"/>
      <c r="D25" s="8"/>
    </row>
    <row r="26" spans="1:4" ht="18" customHeight="1" x14ac:dyDescent="0.25">
      <c r="A26" s="335" t="s">
        <v>193</v>
      </c>
      <c r="B26" s="339"/>
      <c r="C26" s="109"/>
      <c r="D26" s="8"/>
    </row>
    <row r="27" spans="1:4" ht="18" customHeight="1" x14ac:dyDescent="0.25">
      <c r="A27" s="335" t="s">
        <v>196</v>
      </c>
      <c r="B27" s="339"/>
      <c r="C27" s="109"/>
      <c r="D27" s="8"/>
    </row>
    <row r="28" spans="1:4" ht="18" customHeight="1" x14ac:dyDescent="0.25">
      <c r="A28" s="335" t="s">
        <v>199</v>
      </c>
      <c r="B28" s="339"/>
      <c r="C28" s="109"/>
      <c r="D28" s="8"/>
    </row>
    <row r="29" spans="1:4" ht="18" customHeight="1" thickBot="1" x14ac:dyDescent="0.3">
      <c r="A29" s="340" t="s">
        <v>227</v>
      </c>
      <c r="B29" s="341"/>
      <c r="C29" s="342"/>
      <c r="D29" s="343"/>
    </row>
    <row r="30" spans="1:4" ht="18" customHeight="1" thickBot="1" x14ac:dyDescent="0.3">
      <c r="A30" s="344" t="s">
        <v>230</v>
      </c>
      <c r="B30" s="345" t="s">
        <v>459</v>
      </c>
      <c r="C30" s="346">
        <f>+C5+C6+C7+C8+C9+C16+C17+C18+C19+C20+C21+C22+C23+C24+C25+C26+C27+C28+C29</f>
        <v>2936859</v>
      </c>
      <c r="D30" s="347">
        <f>+D5+D6+D7+D8+D9+D16+D17+D18+D19+D20+D21+D22+D23+D24+D25+D26+D27+D28+D29</f>
        <v>1984364</v>
      </c>
    </row>
    <row r="31" spans="1:4" ht="8.25" customHeight="1" x14ac:dyDescent="0.25">
      <c r="A31" s="348"/>
      <c r="B31" s="658"/>
      <c r="C31" s="658"/>
      <c r="D31" s="658"/>
    </row>
  </sheetData>
  <mergeCells count="2">
    <mergeCell ref="B1:D1"/>
    <mergeCell ref="B31:D31"/>
  </mergeCells>
  <printOptions horizontalCentered="1"/>
  <pageMargins left="0.78740157480314965" right="0.78740157480314965" top="1.0629921259842521" bottom="0.98425196850393704" header="0.78740157480314965" footer="0.78740157480314965"/>
  <pageSetup paperSize="9" scale="95" orientation="portrait" r:id="rId1"/>
  <headerFooter alignWithMargins="0">
    <oddHeader>&amp;R&amp;"Times New Roman CE,Dőlt" &amp;"Times New Roman CE,Félkövér dőlt"&amp;10 &amp;K00000011.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5"/>
  <sheetViews>
    <sheetView view="pageLayout" zoomScaleNormal="160" zoomScaleSheetLayoutView="100" workbookViewId="0">
      <selection sqref="A1:E1"/>
    </sheetView>
  </sheetViews>
  <sheetFormatPr defaultRowHeight="12.75" x14ac:dyDescent="0.2"/>
  <cols>
    <col min="1" max="1" width="25" style="470" bestFit="1" customWidth="1"/>
    <col min="2" max="2" width="9.140625" style="470" bestFit="1" customWidth="1"/>
    <col min="3" max="3" width="28.85546875" style="470" bestFit="1" customWidth="1"/>
    <col min="4" max="4" width="23.42578125" style="470" bestFit="1" customWidth="1"/>
    <col min="5" max="5" width="31" style="470" bestFit="1" customWidth="1"/>
    <col min="6" max="13" width="8.5703125" style="470" customWidth="1"/>
    <col min="14" max="14" width="9.140625" style="470"/>
    <col min="15" max="16" width="13.5703125" style="471" bestFit="1" customWidth="1"/>
    <col min="17" max="17" width="11.28515625" style="470" bestFit="1" customWidth="1"/>
    <col min="18" max="255" width="9.140625" style="470"/>
    <col min="256" max="256" width="24.42578125" style="470" customWidth="1"/>
    <col min="257" max="268" width="8.5703125" style="470" customWidth="1"/>
    <col min="269" max="269" width="3.42578125" style="470" customWidth="1"/>
    <col min="270" max="511" width="9.140625" style="470"/>
    <col min="512" max="512" width="24.42578125" style="470" customWidth="1"/>
    <col min="513" max="524" width="8.5703125" style="470" customWidth="1"/>
    <col min="525" max="525" width="3.42578125" style="470" customWidth="1"/>
    <col min="526" max="767" width="9.140625" style="470"/>
    <col min="768" max="768" width="24.42578125" style="470" customWidth="1"/>
    <col min="769" max="780" width="8.5703125" style="470" customWidth="1"/>
    <col min="781" max="781" width="3.42578125" style="470" customWidth="1"/>
    <col min="782" max="1023" width="9.140625" style="470"/>
    <col min="1024" max="1024" width="24.42578125" style="470" customWidth="1"/>
    <col min="1025" max="1036" width="8.5703125" style="470" customWidth="1"/>
    <col min="1037" max="1037" width="3.42578125" style="470" customWidth="1"/>
    <col min="1038" max="1279" width="9.140625" style="470"/>
    <col min="1280" max="1280" width="24.42578125" style="470" customWidth="1"/>
    <col min="1281" max="1292" width="8.5703125" style="470" customWidth="1"/>
    <col min="1293" max="1293" width="3.42578125" style="470" customWidth="1"/>
    <col min="1294" max="1535" width="9.140625" style="470"/>
    <col min="1536" max="1536" width="24.42578125" style="470" customWidth="1"/>
    <col min="1537" max="1548" width="8.5703125" style="470" customWidth="1"/>
    <col min="1549" max="1549" width="3.42578125" style="470" customWidth="1"/>
    <col min="1550" max="1791" width="9.140625" style="470"/>
    <col min="1792" max="1792" width="24.42578125" style="470" customWidth="1"/>
    <col min="1793" max="1804" width="8.5703125" style="470" customWidth="1"/>
    <col min="1805" max="1805" width="3.42578125" style="470" customWidth="1"/>
    <col min="1806" max="2047" width="9.140625" style="470"/>
    <col min="2048" max="2048" width="24.42578125" style="470" customWidth="1"/>
    <col min="2049" max="2060" width="8.5703125" style="470" customWidth="1"/>
    <col min="2061" max="2061" width="3.42578125" style="470" customWidth="1"/>
    <col min="2062" max="2303" width="9.140625" style="470"/>
    <col min="2304" max="2304" width="24.42578125" style="470" customWidth="1"/>
    <col min="2305" max="2316" width="8.5703125" style="470" customWidth="1"/>
    <col min="2317" max="2317" width="3.42578125" style="470" customWidth="1"/>
    <col min="2318" max="2559" width="9.140625" style="470"/>
    <col min="2560" max="2560" width="24.42578125" style="470" customWidth="1"/>
    <col min="2561" max="2572" width="8.5703125" style="470" customWidth="1"/>
    <col min="2573" max="2573" width="3.42578125" style="470" customWidth="1"/>
    <col min="2574" max="2815" width="9.140625" style="470"/>
    <col min="2816" max="2816" width="24.42578125" style="470" customWidth="1"/>
    <col min="2817" max="2828" width="8.5703125" style="470" customWidth="1"/>
    <col min="2829" max="2829" width="3.42578125" style="470" customWidth="1"/>
    <col min="2830" max="3071" width="9.140625" style="470"/>
    <col min="3072" max="3072" width="24.42578125" style="470" customWidth="1"/>
    <col min="3073" max="3084" width="8.5703125" style="470" customWidth="1"/>
    <col min="3085" max="3085" width="3.42578125" style="470" customWidth="1"/>
    <col min="3086" max="3327" width="9.140625" style="470"/>
    <col min="3328" max="3328" width="24.42578125" style="470" customWidth="1"/>
    <col min="3329" max="3340" width="8.5703125" style="470" customWidth="1"/>
    <col min="3341" max="3341" width="3.42578125" style="470" customWidth="1"/>
    <col min="3342" max="3583" width="9.140625" style="470"/>
    <col min="3584" max="3584" width="24.42578125" style="470" customWidth="1"/>
    <col min="3585" max="3596" width="8.5703125" style="470" customWidth="1"/>
    <col min="3597" max="3597" width="3.42578125" style="470" customWidth="1"/>
    <col min="3598" max="3839" width="9.140625" style="470"/>
    <col min="3840" max="3840" width="24.42578125" style="470" customWidth="1"/>
    <col min="3841" max="3852" width="8.5703125" style="470" customWidth="1"/>
    <col min="3853" max="3853" width="3.42578125" style="470" customWidth="1"/>
    <col min="3854" max="4095" width="9.140625" style="470"/>
    <col min="4096" max="4096" width="24.42578125" style="470" customWidth="1"/>
    <col min="4097" max="4108" width="8.5703125" style="470" customWidth="1"/>
    <col min="4109" max="4109" width="3.42578125" style="470" customWidth="1"/>
    <col min="4110" max="4351" width="9.140625" style="470"/>
    <col min="4352" max="4352" width="24.42578125" style="470" customWidth="1"/>
    <col min="4353" max="4364" width="8.5703125" style="470" customWidth="1"/>
    <col min="4365" max="4365" width="3.42578125" style="470" customWidth="1"/>
    <col min="4366" max="4607" width="9.140625" style="470"/>
    <col min="4608" max="4608" width="24.42578125" style="470" customWidth="1"/>
    <col min="4609" max="4620" width="8.5703125" style="470" customWidth="1"/>
    <col min="4621" max="4621" width="3.42578125" style="470" customWidth="1"/>
    <col min="4622" max="4863" width="9.140625" style="470"/>
    <col min="4864" max="4864" width="24.42578125" style="470" customWidth="1"/>
    <col min="4865" max="4876" width="8.5703125" style="470" customWidth="1"/>
    <col min="4877" max="4877" width="3.42578125" style="470" customWidth="1"/>
    <col min="4878" max="5119" width="9.140625" style="470"/>
    <col min="5120" max="5120" width="24.42578125" style="470" customWidth="1"/>
    <col min="5121" max="5132" width="8.5703125" style="470" customWidth="1"/>
    <col min="5133" max="5133" width="3.42578125" style="470" customWidth="1"/>
    <col min="5134" max="5375" width="9.140625" style="470"/>
    <col min="5376" max="5376" width="24.42578125" style="470" customWidth="1"/>
    <col min="5377" max="5388" width="8.5703125" style="470" customWidth="1"/>
    <col min="5389" max="5389" width="3.42578125" style="470" customWidth="1"/>
    <col min="5390" max="5631" width="9.140625" style="470"/>
    <col min="5632" max="5632" width="24.42578125" style="470" customWidth="1"/>
    <col min="5633" max="5644" width="8.5703125" style="470" customWidth="1"/>
    <col min="5645" max="5645" width="3.42578125" style="470" customWidth="1"/>
    <col min="5646" max="5887" width="9.140625" style="470"/>
    <col min="5888" max="5888" width="24.42578125" style="470" customWidth="1"/>
    <col min="5889" max="5900" width="8.5703125" style="470" customWidth="1"/>
    <col min="5901" max="5901" width="3.42578125" style="470" customWidth="1"/>
    <col min="5902" max="6143" width="9.140625" style="470"/>
    <col min="6144" max="6144" width="24.42578125" style="470" customWidth="1"/>
    <col min="6145" max="6156" width="8.5703125" style="470" customWidth="1"/>
    <col min="6157" max="6157" width="3.42578125" style="470" customWidth="1"/>
    <col min="6158" max="6399" width="9.140625" style="470"/>
    <col min="6400" max="6400" width="24.42578125" style="470" customWidth="1"/>
    <col min="6401" max="6412" width="8.5703125" style="470" customWidth="1"/>
    <col min="6413" max="6413" width="3.42578125" style="470" customWidth="1"/>
    <col min="6414" max="6655" width="9.140625" style="470"/>
    <col min="6656" max="6656" width="24.42578125" style="470" customWidth="1"/>
    <col min="6657" max="6668" width="8.5703125" style="470" customWidth="1"/>
    <col min="6669" max="6669" width="3.42578125" style="470" customWidth="1"/>
    <col min="6670" max="6911" width="9.140625" style="470"/>
    <col min="6912" max="6912" width="24.42578125" style="470" customWidth="1"/>
    <col min="6913" max="6924" width="8.5703125" style="470" customWidth="1"/>
    <col min="6925" max="6925" width="3.42578125" style="470" customWidth="1"/>
    <col min="6926" max="7167" width="9.140625" style="470"/>
    <col min="7168" max="7168" width="24.42578125" style="470" customWidth="1"/>
    <col min="7169" max="7180" width="8.5703125" style="470" customWidth="1"/>
    <col min="7181" max="7181" width="3.42578125" style="470" customWidth="1"/>
    <col min="7182" max="7423" width="9.140625" style="470"/>
    <col min="7424" max="7424" width="24.42578125" style="470" customWidth="1"/>
    <col min="7425" max="7436" width="8.5703125" style="470" customWidth="1"/>
    <col min="7437" max="7437" width="3.42578125" style="470" customWidth="1"/>
    <col min="7438" max="7679" width="9.140625" style="470"/>
    <col min="7680" max="7680" width="24.42578125" style="470" customWidth="1"/>
    <col min="7681" max="7692" width="8.5703125" style="470" customWidth="1"/>
    <col min="7693" max="7693" width="3.42578125" style="470" customWidth="1"/>
    <col min="7694" max="7935" width="9.140625" style="470"/>
    <col min="7936" max="7936" width="24.42578125" style="470" customWidth="1"/>
    <col min="7937" max="7948" width="8.5703125" style="470" customWidth="1"/>
    <col min="7949" max="7949" width="3.42578125" style="470" customWidth="1"/>
    <col min="7950" max="8191" width="9.140625" style="470"/>
    <col min="8192" max="8192" width="24.42578125" style="470" customWidth="1"/>
    <col min="8193" max="8204" width="8.5703125" style="470" customWidth="1"/>
    <col min="8205" max="8205" width="3.42578125" style="470" customWidth="1"/>
    <col min="8206" max="8447" width="9.140625" style="470"/>
    <col min="8448" max="8448" width="24.42578125" style="470" customWidth="1"/>
    <col min="8449" max="8460" width="8.5703125" style="470" customWidth="1"/>
    <col min="8461" max="8461" width="3.42578125" style="470" customWidth="1"/>
    <col min="8462" max="8703" width="9.140625" style="470"/>
    <col min="8704" max="8704" width="24.42578125" style="470" customWidth="1"/>
    <col min="8705" max="8716" width="8.5703125" style="470" customWidth="1"/>
    <col min="8717" max="8717" width="3.42578125" style="470" customWidth="1"/>
    <col min="8718" max="8959" width="9.140625" style="470"/>
    <col min="8960" max="8960" width="24.42578125" style="470" customWidth="1"/>
    <col min="8961" max="8972" width="8.5703125" style="470" customWidth="1"/>
    <col min="8973" max="8973" width="3.42578125" style="470" customWidth="1"/>
    <col min="8974" max="9215" width="9.140625" style="470"/>
    <col min="9216" max="9216" width="24.42578125" style="470" customWidth="1"/>
    <col min="9217" max="9228" width="8.5703125" style="470" customWidth="1"/>
    <col min="9229" max="9229" width="3.42578125" style="470" customWidth="1"/>
    <col min="9230" max="9471" width="9.140625" style="470"/>
    <col min="9472" max="9472" width="24.42578125" style="470" customWidth="1"/>
    <col min="9473" max="9484" width="8.5703125" style="470" customWidth="1"/>
    <col min="9485" max="9485" width="3.42578125" style="470" customWidth="1"/>
    <col min="9486" max="9727" width="9.140625" style="470"/>
    <col min="9728" max="9728" width="24.42578125" style="470" customWidth="1"/>
    <col min="9729" max="9740" width="8.5703125" style="470" customWidth="1"/>
    <col min="9741" max="9741" width="3.42578125" style="470" customWidth="1"/>
    <col min="9742" max="9983" width="9.140625" style="470"/>
    <col min="9984" max="9984" width="24.42578125" style="470" customWidth="1"/>
    <col min="9985" max="9996" width="8.5703125" style="470" customWidth="1"/>
    <col min="9997" max="9997" width="3.42578125" style="470" customWidth="1"/>
    <col min="9998" max="10239" width="9.140625" style="470"/>
    <col min="10240" max="10240" width="24.42578125" style="470" customWidth="1"/>
    <col min="10241" max="10252" width="8.5703125" style="470" customWidth="1"/>
    <col min="10253" max="10253" width="3.42578125" style="470" customWidth="1"/>
    <col min="10254" max="10495" width="9.140625" style="470"/>
    <col min="10496" max="10496" width="24.42578125" style="470" customWidth="1"/>
    <col min="10497" max="10508" width="8.5703125" style="470" customWidth="1"/>
    <col min="10509" max="10509" width="3.42578125" style="470" customWidth="1"/>
    <col min="10510" max="10751" width="9.140625" style="470"/>
    <col min="10752" max="10752" width="24.42578125" style="470" customWidth="1"/>
    <col min="10753" max="10764" width="8.5703125" style="470" customWidth="1"/>
    <col min="10765" max="10765" width="3.42578125" style="470" customWidth="1"/>
    <col min="10766" max="11007" width="9.140625" style="470"/>
    <col min="11008" max="11008" width="24.42578125" style="470" customWidth="1"/>
    <col min="11009" max="11020" width="8.5703125" style="470" customWidth="1"/>
    <col min="11021" max="11021" width="3.42578125" style="470" customWidth="1"/>
    <col min="11022" max="11263" width="9.140625" style="470"/>
    <col min="11264" max="11264" width="24.42578125" style="470" customWidth="1"/>
    <col min="11265" max="11276" width="8.5703125" style="470" customWidth="1"/>
    <col min="11277" max="11277" width="3.42578125" style="470" customWidth="1"/>
    <col min="11278" max="11519" width="9.140625" style="470"/>
    <col min="11520" max="11520" width="24.42578125" style="470" customWidth="1"/>
    <col min="11521" max="11532" width="8.5703125" style="470" customWidth="1"/>
    <col min="11533" max="11533" width="3.42578125" style="470" customWidth="1"/>
    <col min="11534" max="11775" width="9.140625" style="470"/>
    <col min="11776" max="11776" width="24.42578125" style="470" customWidth="1"/>
    <col min="11777" max="11788" width="8.5703125" style="470" customWidth="1"/>
    <col min="11789" max="11789" width="3.42578125" style="470" customWidth="1"/>
    <col min="11790" max="12031" width="9.140625" style="470"/>
    <col min="12032" max="12032" width="24.42578125" style="470" customWidth="1"/>
    <col min="12033" max="12044" width="8.5703125" style="470" customWidth="1"/>
    <col min="12045" max="12045" width="3.42578125" style="470" customWidth="1"/>
    <col min="12046" max="12287" width="9.140625" style="470"/>
    <col min="12288" max="12288" width="24.42578125" style="470" customWidth="1"/>
    <col min="12289" max="12300" width="8.5703125" style="470" customWidth="1"/>
    <col min="12301" max="12301" width="3.42578125" style="470" customWidth="1"/>
    <col min="12302" max="12543" width="9.140625" style="470"/>
    <col min="12544" max="12544" width="24.42578125" style="470" customWidth="1"/>
    <col min="12545" max="12556" width="8.5703125" style="470" customWidth="1"/>
    <col min="12557" max="12557" width="3.42578125" style="470" customWidth="1"/>
    <col min="12558" max="12799" width="9.140625" style="470"/>
    <col min="12800" max="12800" width="24.42578125" style="470" customWidth="1"/>
    <col min="12801" max="12812" width="8.5703125" style="470" customWidth="1"/>
    <col min="12813" max="12813" width="3.42578125" style="470" customWidth="1"/>
    <col min="12814" max="13055" width="9.140625" style="470"/>
    <col min="13056" max="13056" width="24.42578125" style="470" customWidth="1"/>
    <col min="13057" max="13068" width="8.5703125" style="470" customWidth="1"/>
    <col min="13069" max="13069" width="3.42578125" style="470" customWidth="1"/>
    <col min="13070" max="13311" width="9.140625" style="470"/>
    <col min="13312" max="13312" width="24.42578125" style="470" customWidth="1"/>
    <col min="13313" max="13324" width="8.5703125" style="470" customWidth="1"/>
    <col min="13325" max="13325" width="3.42578125" style="470" customWidth="1"/>
    <col min="13326" max="13567" width="9.140625" style="470"/>
    <col min="13568" max="13568" width="24.42578125" style="470" customWidth="1"/>
    <col min="13569" max="13580" width="8.5703125" style="470" customWidth="1"/>
    <col min="13581" max="13581" width="3.42578125" style="470" customWidth="1"/>
    <col min="13582" max="13823" width="9.140625" style="470"/>
    <col min="13824" max="13824" width="24.42578125" style="470" customWidth="1"/>
    <col min="13825" max="13836" width="8.5703125" style="470" customWidth="1"/>
    <col min="13837" max="13837" width="3.42578125" style="470" customWidth="1"/>
    <col min="13838" max="14079" width="9.140625" style="470"/>
    <col min="14080" max="14080" width="24.42578125" style="470" customWidth="1"/>
    <col min="14081" max="14092" width="8.5703125" style="470" customWidth="1"/>
    <col min="14093" max="14093" width="3.42578125" style="470" customWidth="1"/>
    <col min="14094" max="14335" width="9.140625" style="470"/>
    <col min="14336" max="14336" width="24.42578125" style="470" customWidth="1"/>
    <col min="14337" max="14348" width="8.5703125" style="470" customWidth="1"/>
    <col min="14349" max="14349" width="3.42578125" style="470" customWidth="1"/>
    <col min="14350" max="14591" width="9.140625" style="470"/>
    <col min="14592" max="14592" width="24.42578125" style="470" customWidth="1"/>
    <col min="14593" max="14604" width="8.5703125" style="470" customWidth="1"/>
    <col min="14605" max="14605" width="3.42578125" style="470" customWidth="1"/>
    <col min="14606" max="14847" width="9.140625" style="470"/>
    <col min="14848" max="14848" width="24.42578125" style="470" customWidth="1"/>
    <col min="14849" max="14860" width="8.5703125" style="470" customWidth="1"/>
    <col min="14861" max="14861" width="3.42578125" style="470" customWidth="1"/>
    <col min="14862" max="15103" width="9.140625" style="470"/>
    <col min="15104" max="15104" width="24.42578125" style="470" customWidth="1"/>
    <col min="15105" max="15116" width="8.5703125" style="470" customWidth="1"/>
    <col min="15117" max="15117" width="3.42578125" style="470" customWidth="1"/>
    <col min="15118" max="15359" width="9.140625" style="470"/>
    <col min="15360" max="15360" width="24.42578125" style="470" customWidth="1"/>
    <col min="15361" max="15372" width="8.5703125" style="470" customWidth="1"/>
    <col min="15373" max="15373" width="3.42578125" style="470" customWidth="1"/>
    <col min="15374" max="15615" width="9.140625" style="470"/>
    <col min="15616" max="15616" width="24.42578125" style="470" customWidth="1"/>
    <col min="15617" max="15628" width="8.5703125" style="470" customWidth="1"/>
    <col min="15629" max="15629" width="3.42578125" style="470" customWidth="1"/>
    <col min="15630" max="15871" width="9.140625" style="470"/>
    <col min="15872" max="15872" width="24.42578125" style="470" customWidth="1"/>
    <col min="15873" max="15884" width="8.5703125" style="470" customWidth="1"/>
    <col min="15885" max="15885" width="3.42578125" style="470" customWidth="1"/>
    <col min="15886" max="16127" width="9.140625" style="470"/>
    <col min="16128" max="16128" width="24.42578125" style="470" customWidth="1"/>
    <col min="16129" max="16140" width="8.5703125" style="470" customWidth="1"/>
    <col min="16141" max="16141" width="3.42578125" style="470" customWidth="1"/>
    <col min="16142" max="16384" width="9.140625" style="470"/>
  </cols>
  <sheetData>
    <row r="1" spans="1:13" ht="15" customHeight="1" x14ac:dyDescent="0.2">
      <c r="A1" s="635" t="s">
        <v>747</v>
      </c>
      <c r="B1" s="635"/>
      <c r="C1" s="635"/>
      <c r="D1" s="635"/>
      <c r="E1" s="635"/>
      <c r="F1" s="501"/>
      <c r="G1" s="501"/>
      <c r="H1" s="501"/>
      <c r="I1" s="501"/>
      <c r="J1" s="501"/>
      <c r="K1" s="501"/>
      <c r="L1" s="501"/>
      <c r="M1" s="501"/>
    </row>
    <row r="2" spans="1:13" ht="15.75" x14ac:dyDescent="0.2">
      <c r="A2" s="660" t="s">
        <v>748</v>
      </c>
      <c r="B2" s="635"/>
      <c r="C2" s="635"/>
      <c r="D2" s="635"/>
      <c r="E2" s="635"/>
      <c r="F2" s="473"/>
      <c r="G2" s="473"/>
      <c r="H2" s="473"/>
      <c r="I2" s="473"/>
      <c r="J2" s="473"/>
      <c r="K2" s="473"/>
      <c r="L2" s="474"/>
      <c r="M2" s="475"/>
    </row>
    <row r="3" spans="1:13" ht="14.25" customHeight="1" x14ac:dyDescent="0.2">
      <c r="A3" s="661" t="s">
        <v>749</v>
      </c>
      <c r="B3" s="661"/>
      <c r="C3" s="662"/>
      <c r="D3" s="662"/>
      <c r="E3" s="662"/>
      <c r="F3" s="503"/>
      <c r="G3" s="503"/>
      <c r="H3" s="503"/>
      <c r="I3" s="503"/>
      <c r="J3" s="499"/>
      <c r="K3" s="499"/>
      <c r="L3" s="499"/>
      <c r="M3" s="499"/>
    </row>
    <row r="4" spans="1:13" ht="15" customHeight="1" thickBot="1" x14ac:dyDescent="0.25">
      <c r="A4" s="509"/>
      <c r="B4" s="509"/>
      <c r="C4" s="509"/>
      <c r="D4" s="509"/>
      <c r="E4" s="412">
        <f>$E$3</f>
        <v>0</v>
      </c>
      <c r="F4" s="499"/>
      <c r="G4" s="499"/>
      <c r="H4" s="499"/>
      <c r="I4" s="499"/>
      <c r="J4" s="499"/>
      <c r="K4" s="499"/>
      <c r="L4" s="499"/>
      <c r="M4" s="499"/>
    </row>
    <row r="5" spans="1:13" ht="13.5" customHeight="1" thickBot="1" x14ac:dyDescent="0.25">
      <c r="A5" s="663" t="s">
        <v>676</v>
      </c>
      <c r="B5" s="666" t="s">
        <v>677</v>
      </c>
      <c r="C5" s="667"/>
      <c r="D5" s="667"/>
      <c r="E5" s="668"/>
      <c r="F5" s="476"/>
      <c r="G5" s="476"/>
      <c r="H5" s="476"/>
      <c r="I5" s="476"/>
      <c r="J5" s="499"/>
      <c r="K5" s="499"/>
      <c r="L5" s="499"/>
      <c r="M5" s="499"/>
    </row>
    <row r="6" spans="1:13" ht="13.5" customHeight="1" thickBot="1" x14ac:dyDescent="0.25">
      <c r="A6" s="664"/>
      <c r="B6" s="669" t="s">
        <v>750</v>
      </c>
      <c r="C6" s="672" t="s">
        <v>751</v>
      </c>
      <c r="D6" s="673"/>
      <c r="E6" s="674"/>
      <c r="F6" s="505"/>
      <c r="G6" s="505"/>
      <c r="H6" s="504"/>
      <c r="I6" s="504"/>
      <c r="J6" s="477"/>
      <c r="K6" s="476"/>
      <c r="L6" s="477"/>
      <c r="M6" s="476"/>
    </row>
    <row r="7" spans="1:13" x14ac:dyDescent="0.2">
      <c r="A7" s="664"/>
      <c r="B7" s="670"/>
      <c r="C7" s="669" t="str">
        <f>CONCATENATE([5]TARTALOMJEGYZÉK!$A$1,". előtti tervezett forrás, kiadás")</f>
        <v>2020. előtti tervezett forrás, kiadás</v>
      </c>
      <c r="D7" s="669" t="str">
        <f>CONCATENATE([5]TARTALOMJEGYZÉK!$A$1,". évi eredeti előirányzat")</f>
        <v>2020. évi eredeti előirányzat</v>
      </c>
      <c r="E7" s="669" t="str">
        <f>CONCATENATE([5]TARTALOMJEGYZÉK!$A$1,". év utáni tervezett forrás, kiadás")</f>
        <v>2020. év utáni tervezett forrás, kiadás</v>
      </c>
      <c r="F7" s="476"/>
      <c r="G7" s="476"/>
      <c r="H7" s="477"/>
      <c r="I7" s="477"/>
      <c r="J7" s="477"/>
      <c r="K7" s="477"/>
      <c r="L7" s="477"/>
      <c r="M7" s="476"/>
    </row>
    <row r="8" spans="1:13" ht="27.75" customHeight="1" thickBot="1" x14ac:dyDescent="0.25">
      <c r="A8" s="665"/>
      <c r="B8" s="671"/>
      <c r="C8" s="675"/>
      <c r="D8" s="675"/>
      <c r="E8" s="671"/>
      <c r="F8" s="480"/>
      <c r="G8" s="480"/>
      <c r="H8" s="480"/>
      <c r="I8" s="480"/>
      <c r="J8" s="480"/>
      <c r="K8" s="480"/>
      <c r="L8" s="481"/>
      <c r="M8" s="482"/>
    </row>
    <row r="9" spans="1:13" ht="13.5" thickBot="1" x14ac:dyDescent="0.25">
      <c r="A9" s="349" t="s">
        <v>608</v>
      </c>
      <c r="B9" s="410" t="s">
        <v>752</v>
      </c>
      <c r="C9" s="350" t="s">
        <v>606</v>
      </c>
      <c r="D9" s="411" t="s">
        <v>607</v>
      </c>
      <c r="E9" s="351" t="s">
        <v>678</v>
      </c>
      <c r="F9" s="485"/>
      <c r="G9" s="485"/>
      <c r="H9" s="485"/>
      <c r="I9" s="485"/>
      <c r="J9" s="485"/>
      <c r="K9" s="485"/>
      <c r="L9" s="481"/>
      <c r="M9" s="482"/>
    </row>
    <row r="10" spans="1:13" x14ac:dyDescent="0.2">
      <c r="A10" s="510" t="s">
        <v>679</v>
      </c>
      <c r="B10" s="511">
        <f>C10+D10+E10</f>
        <v>0</v>
      </c>
      <c r="C10" s="512"/>
      <c r="D10" s="512"/>
      <c r="E10" s="513"/>
      <c r="F10" s="480"/>
      <c r="G10" s="480"/>
      <c r="H10" s="480"/>
      <c r="I10" s="480"/>
      <c r="J10" s="480"/>
      <c r="K10" s="480"/>
      <c r="L10" s="481"/>
      <c r="M10" s="482"/>
    </row>
    <row r="11" spans="1:13" x14ac:dyDescent="0.2">
      <c r="A11" s="514" t="s">
        <v>680</v>
      </c>
      <c r="B11" s="515">
        <f t="shared" ref="B11:B21" si="0">C11+D11+E11</f>
        <v>0</v>
      </c>
      <c r="C11" s="516"/>
      <c r="D11" s="516"/>
      <c r="E11" s="516"/>
      <c r="F11" s="480"/>
      <c r="G11" s="480"/>
      <c r="H11" s="480"/>
      <c r="I11" s="480"/>
      <c r="J11" s="480"/>
      <c r="K11" s="480"/>
      <c r="L11" s="481"/>
      <c r="M11" s="482"/>
    </row>
    <row r="12" spans="1:13" x14ac:dyDescent="0.2">
      <c r="A12" s="517" t="s">
        <v>681</v>
      </c>
      <c r="B12" s="518">
        <f t="shared" si="0"/>
        <v>0</v>
      </c>
      <c r="C12" s="519"/>
      <c r="D12" s="519"/>
      <c r="E12" s="519"/>
      <c r="F12" s="480"/>
      <c r="G12" s="480"/>
      <c r="H12" s="480"/>
      <c r="I12" s="480"/>
      <c r="J12" s="480"/>
      <c r="K12" s="480"/>
      <c r="L12" s="481"/>
      <c r="M12" s="482"/>
    </row>
    <row r="13" spans="1:13" x14ac:dyDescent="0.2">
      <c r="A13" s="517" t="s">
        <v>682</v>
      </c>
      <c r="B13" s="518">
        <f t="shared" si="0"/>
        <v>0</v>
      </c>
      <c r="C13" s="519"/>
      <c r="D13" s="519"/>
      <c r="E13" s="519"/>
      <c r="F13" s="480"/>
      <c r="G13" s="480"/>
      <c r="H13" s="480"/>
      <c r="I13" s="480"/>
      <c r="J13" s="480"/>
      <c r="K13" s="480"/>
      <c r="L13" s="481"/>
      <c r="M13" s="482"/>
    </row>
    <row r="14" spans="1:13" ht="15" customHeight="1" x14ac:dyDescent="0.2">
      <c r="A14" s="517" t="s">
        <v>683</v>
      </c>
      <c r="B14" s="518">
        <f t="shared" si="0"/>
        <v>0</v>
      </c>
      <c r="C14" s="519"/>
      <c r="D14" s="519"/>
      <c r="E14" s="519"/>
      <c r="F14" s="480"/>
      <c r="G14" s="480"/>
      <c r="H14" s="480"/>
      <c r="I14" s="480"/>
      <c r="J14" s="480"/>
      <c r="K14" s="480"/>
      <c r="L14" s="481"/>
      <c r="M14" s="482"/>
    </row>
    <row r="15" spans="1:13" ht="13.5" thickBot="1" x14ac:dyDescent="0.25">
      <c r="A15" s="517" t="s">
        <v>684</v>
      </c>
      <c r="B15" s="518">
        <f t="shared" si="0"/>
        <v>0</v>
      </c>
      <c r="C15" s="519"/>
      <c r="D15" s="519"/>
      <c r="E15" s="519"/>
      <c r="F15" s="488"/>
      <c r="G15" s="488"/>
      <c r="H15" s="488"/>
      <c r="I15" s="488"/>
      <c r="J15" s="488"/>
      <c r="K15" s="488"/>
      <c r="L15" s="488"/>
      <c r="M15" s="489"/>
    </row>
    <row r="16" spans="1:13" ht="13.5" thickBot="1" x14ac:dyDescent="0.25">
      <c r="A16" s="520" t="s">
        <v>685</v>
      </c>
      <c r="B16" s="521">
        <f>B10+SUM(B12:B15)</f>
        <v>0</v>
      </c>
      <c r="C16" s="521">
        <f>C10+SUM(C12:C15)</f>
        <v>0</v>
      </c>
      <c r="D16" s="521">
        <f>D10+SUM(D12:D15)</f>
        <v>0</v>
      </c>
      <c r="E16" s="522">
        <f>E10+SUM(E12:E15)</f>
        <v>0</v>
      </c>
      <c r="F16" s="492"/>
      <c r="G16" s="492"/>
      <c r="H16" s="492"/>
      <c r="I16" s="492"/>
      <c r="J16" s="492"/>
      <c r="K16" s="492"/>
      <c r="L16" s="492"/>
      <c r="M16" s="492"/>
    </row>
    <row r="17" spans="1:17" x14ac:dyDescent="0.2">
      <c r="A17" s="523" t="s">
        <v>686</v>
      </c>
      <c r="B17" s="511">
        <f t="shared" si="0"/>
        <v>0</v>
      </c>
      <c r="C17" s="512"/>
      <c r="D17" s="512"/>
      <c r="E17" s="513"/>
      <c r="F17" s="492"/>
      <c r="G17" s="492"/>
      <c r="H17" s="492"/>
      <c r="I17" s="492"/>
      <c r="J17" s="492"/>
      <c r="K17" s="492"/>
      <c r="L17" s="492"/>
      <c r="M17" s="492"/>
    </row>
    <row r="18" spans="1:17" x14ac:dyDescent="0.2">
      <c r="A18" s="524" t="s">
        <v>687</v>
      </c>
      <c r="B18" s="518">
        <f t="shared" si="0"/>
        <v>0</v>
      </c>
      <c r="C18" s="519"/>
      <c r="D18" s="519"/>
      <c r="E18" s="519"/>
      <c r="F18" s="480"/>
      <c r="G18" s="480"/>
      <c r="H18" s="480"/>
      <c r="I18" s="480"/>
      <c r="J18" s="480"/>
      <c r="K18" s="480"/>
      <c r="L18" s="481"/>
      <c r="M18" s="482"/>
    </row>
    <row r="19" spans="1:17" x14ac:dyDescent="0.2">
      <c r="A19" s="524" t="s">
        <v>688</v>
      </c>
      <c r="B19" s="518">
        <f t="shared" si="0"/>
        <v>0</v>
      </c>
      <c r="C19" s="519"/>
      <c r="D19" s="519"/>
      <c r="E19" s="519"/>
      <c r="F19" s="480"/>
      <c r="G19" s="480"/>
      <c r="H19" s="480"/>
      <c r="I19" s="480"/>
      <c r="J19" s="480"/>
      <c r="K19" s="480"/>
      <c r="L19" s="481"/>
      <c r="M19" s="482"/>
      <c r="Q19" s="493"/>
    </row>
    <row r="20" spans="1:17" x14ac:dyDescent="0.2">
      <c r="A20" s="524" t="s">
        <v>689</v>
      </c>
      <c r="B20" s="518">
        <f t="shared" si="0"/>
        <v>0</v>
      </c>
      <c r="C20" s="519"/>
      <c r="D20" s="519"/>
      <c r="E20" s="519"/>
      <c r="F20" s="480"/>
      <c r="G20" s="480"/>
      <c r="H20" s="480"/>
      <c r="I20" s="480"/>
      <c r="J20" s="480"/>
      <c r="K20" s="480"/>
      <c r="L20" s="481"/>
      <c r="M20" s="482"/>
      <c r="Q20" s="493"/>
    </row>
    <row r="21" spans="1:17" ht="13.5" thickBot="1" x14ac:dyDescent="0.25">
      <c r="A21" s="525"/>
      <c r="B21" s="526">
        <f t="shared" si="0"/>
        <v>0</v>
      </c>
      <c r="C21" s="527"/>
      <c r="D21" s="527"/>
      <c r="E21" s="528"/>
      <c r="F21" s="480"/>
      <c r="G21" s="480"/>
      <c r="H21" s="480"/>
      <c r="I21" s="480"/>
      <c r="J21" s="480"/>
      <c r="K21" s="480"/>
      <c r="L21" s="481"/>
      <c r="M21" s="482"/>
    </row>
    <row r="22" spans="1:17" ht="13.5" thickBot="1" x14ac:dyDescent="0.25">
      <c r="A22" s="529" t="s">
        <v>690</v>
      </c>
      <c r="B22" s="521">
        <f>SUM(B17:B21)</f>
        <v>0</v>
      </c>
      <c r="C22" s="521">
        <f>SUM(C17:C21)</f>
        <v>0</v>
      </c>
      <c r="D22" s="521">
        <f>SUM(D17:D21)</f>
        <v>0</v>
      </c>
      <c r="E22" s="522">
        <f>SUM(E17:E21)</f>
        <v>0</v>
      </c>
      <c r="F22" s="480"/>
      <c r="G22" s="480"/>
      <c r="H22" s="480"/>
      <c r="I22" s="480"/>
      <c r="J22" s="480"/>
      <c r="K22" s="480"/>
      <c r="L22" s="481"/>
      <c r="M22" s="482"/>
    </row>
    <row r="23" spans="1:17" ht="12.75" customHeight="1" x14ac:dyDescent="0.2">
      <c r="A23" s="659" t="s">
        <v>753</v>
      </c>
      <c r="B23" s="659"/>
      <c r="C23" s="659"/>
      <c r="D23" s="659"/>
      <c r="E23" s="659"/>
      <c r="F23" s="480"/>
      <c r="G23" s="480"/>
      <c r="H23" s="480"/>
      <c r="I23" s="480"/>
      <c r="J23" s="480"/>
      <c r="K23" s="480"/>
      <c r="L23" s="481"/>
      <c r="M23" s="482"/>
    </row>
    <row r="24" spans="1:17" x14ac:dyDescent="0.2">
      <c r="A24" s="494"/>
      <c r="B24" s="488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9"/>
    </row>
    <row r="25" spans="1:17" x14ac:dyDescent="0.2">
      <c r="A25" s="506"/>
      <c r="B25" s="506"/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506"/>
    </row>
    <row r="26" spans="1:17" ht="5.25" customHeight="1" x14ac:dyDescent="0.2">
      <c r="A26" s="495"/>
      <c r="B26" s="495"/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</row>
    <row r="27" spans="1:17" ht="15.75" x14ac:dyDescent="0.2">
      <c r="A27" s="507"/>
      <c r="B27" s="507"/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</row>
    <row r="28" spans="1:17" ht="12" customHeight="1" x14ac:dyDescent="0.2">
      <c r="A28" s="496"/>
      <c r="B28" s="496"/>
      <c r="C28" s="496"/>
      <c r="D28" s="496"/>
      <c r="E28" s="496"/>
      <c r="F28" s="496"/>
      <c r="G28" s="496"/>
      <c r="H28" s="496"/>
      <c r="I28" s="496"/>
      <c r="J28" s="496"/>
      <c r="K28" s="496"/>
      <c r="L28" s="474"/>
      <c r="M28" s="474"/>
    </row>
    <row r="29" spans="1:17" x14ac:dyDescent="0.2">
      <c r="A29" s="508"/>
      <c r="B29" s="508"/>
      <c r="C29" s="508"/>
      <c r="D29" s="508"/>
      <c r="E29" s="508"/>
      <c r="F29" s="508"/>
      <c r="G29" s="508"/>
      <c r="H29" s="508"/>
      <c r="I29" s="508"/>
      <c r="J29" s="508"/>
      <c r="K29" s="497"/>
      <c r="L29" s="497"/>
      <c r="M29" s="497"/>
    </row>
    <row r="30" spans="1:17" x14ac:dyDescent="0.2">
      <c r="A30" s="501"/>
      <c r="B30" s="501"/>
      <c r="C30" s="501"/>
      <c r="D30" s="501"/>
      <c r="E30" s="501"/>
      <c r="F30" s="501"/>
      <c r="G30" s="501"/>
      <c r="H30" s="501"/>
      <c r="I30" s="501"/>
      <c r="J30" s="501"/>
      <c r="K30" s="480"/>
      <c r="L30" s="480"/>
      <c r="M30" s="480"/>
    </row>
    <row r="31" spans="1:17" x14ac:dyDescent="0.2">
      <c r="A31" s="501"/>
      <c r="B31" s="501"/>
      <c r="C31" s="501"/>
      <c r="D31" s="501"/>
      <c r="E31" s="501"/>
      <c r="F31" s="501"/>
      <c r="G31" s="501"/>
      <c r="H31" s="501"/>
      <c r="I31" s="501"/>
      <c r="J31" s="501"/>
      <c r="K31" s="480"/>
      <c r="L31" s="480"/>
      <c r="M31" s="480"/>
    </row>
    <row r="32" spans="1:17" x14ac:dyDescent="0.2">
      <c r="A32" s="508"/>
      <c r="B32" s="508"/>
      <c r="C32" s="508"/>
      <c r="D32" s="508"/>
      <c r="E32" s="508"/>
      <c r="F32" s="508"/>
      <c r="G32" s="508"/>
      <c r="H32" s="508"/>
      <c r="I32" s="508"/>
      <c r="J32" s="508"/>
      <c r="K32" s="481"/>
      <c r="L32" s="481"/>
      <c r="M32" s="481"/>
    </row>
    <row r="34" spans="1:13" ht="15" customHeight="1" x14ac:dyDescent="0.2">
      <c r="A34" s="500"/>
      <c r="B34" s="500"/>
      <c r="C34" s="500"/>
      <c r="D34" s="501"/>
      <c r="E34" s="501"/>
      <c r="F34" s="501"/>
      <c r="G34" s="501"/>
      <c r="H34" s="501"/>
      <c r="I34" s="501"/>
      <c r="J34" s="501"/>
      <c r="K34" s="501"/>
      <c r="L34" s="501"/>
      <c r="M34" s="501"/>
    </row>
    <row r="35" spans="1:13" ht="15" x14ac:dyDescent="0.2">
      <c r="A35" s="472"/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4"/>
      <c r="M35" s="475"/>
    </row>
    <row r="36" spans="1:13" x14ac:dyDescent="0.2">
      <c r="A36" s="502"/>
      <c r="B36" s="503"/>
      <c r="C36" s="503"/>
      <c r="D36" s="503"/>
      <c r="E36" s="503"/>
      <c r="F36" s="503"/>
      <c r="G36" s="503"/>
      <c r="H36" s="503"/>
      <c r="I36" s="503"/>
      <c r="J36" s="499"/>
      <c r="K36" s="499"/>
      <c r="L36" s="499"/>
      <c r="M36" s="499"/>
    </row>
    <row r="37" spans="1:13" ht="15" customHeight="1" x14ac:dyDescent="0.2">
      <c r="A37" s="502"/>
      <c r="B37" s="504"/>
      <c r="C37" s="505"/>
      <c r="D37" s="499"/>
      <c r="E37" s="499"/>
      <c r="F37" s="499"/>
      <c r="G37" s="499"/>
      <c r="H37" s="499"/>
      <c r="I37" s="499"/>
      <c r="J37" s="499"/>
      <c r="K37" s="499"/>
      <c r="L37" s="499"/>
      <c r="M37" s="499"/>
    </row>
    <row r="38" spans="1:13" x14ac:dyDescent="0.2">
      <c r="A38" s="502"/>
      <c r="B38" s="504"/>
      <c r="C38" s="505"/>
      <c r="D38" s="476"/>
      <c r="E38" s="476"/>
      <c r="F38" s="476"/>
      <c r="G38" s="476"/>
      <c r="H38" s="476"/>
      <c r="I38" s="476"/>
      <c r="J38" s="499"/>
      <c r="K38" s="499"/>
      <c r="L38" s="499"/>
      <c r="M38" s="499"/>
    </row>
    <row r="39" spans="1:13" x14ac:dyDescent="0.2">
      <c r="A39" s="502"/>
      <c r="B39" s="505"/>
      <c r="C39" s="505"/>
      <c r="D39" s="505"/>
      <c r="E39" s="505"/>
      <c r="F39" s="505"/>
      <c r="G39" s="505"/>
      <c r="H39" s="504"/>
      <c r="I39" s="504"/>
      <c r="J39" s="477"/>
      <c r="K39" s="476"/>
      <c r="L39" s="477"/>
      <c r="M39" s="476"/>
    </row>
    <row r="40" spans="1:13" x14ac:dyDescent="0.2">
      <c r="A40" s="477"/>
      <c r="B40" s="477"/>
      <c r="C40" s="477"/>
      <c r="D40" s="477"/>
      <c r="E40" s="476"/>
      <c r="F40" s="476"/>
      <c r="G40" s="476"/>
      <c r="H40" s="477"/>
      <c r="I40" s="477"/>
      <c r="J40" s="477"/>
      <c r="K40" s="477"/>
      <c r="L40" s="477"/>
      <c r="M40" s="476"/>
    </row>
    <row r="41" spans="1:13" x14ac:dyDescent="0.2">
      <c r="A41" s="478"/>
      <c r="B41" s="479"/>
      <c r="C41" s="480"/>
      <c r="D41" s="480"/>
      <c r="E41" s="480"/>
      <c r="F41" s="480"/>
      <c r="G41" s="480"/>
      <c r="H41" s="480"/>
      <c r="I41" s="480"/>
      <c r="J41" s="480"/>
      <c r="K41" s="480"/>
      <c r="L41" s="481"/>
      <c r="M41" s="482"/>
    </row>
    <row r="42" spans="1:13" x14ac:dyDescent="0.2">
      <c r="A42" s="483"/>
      <c r="B42" s="484"/>
      <c r="C42" s="485"/>
      <c r="D42" s="485"/>
      <c r="E42" s="485"/>
      <c r="F42" s="485"/>
      <c r="G42" s="485"/>
      <c r="H42" s="485"/>
      <c r="I42" s="485"/>
      <c r="J42" s="485"/>
      <c r="K42" s="485"/>
      <c r="L42" s="481"/>
      <c r="M42" s="482"/>
    </row>
    <row r="43" spans="1:13" x14ac:dyDescent="0.2">
      <c r="A43" s="478"/>
      <c r="B43" s="479"/>
      <c r="C43" s="480"/>
      <c r="D43" s="480"/>
      <c r="E43" s="480"/>
      <c r="F43" s="480"/>
      <c r="G43" s="480"/>
      <c r="H43" s="480"/>
      <c r="I43" s="480"/>
      <c r="J43" s="480"/>
      <c r="K43" s="480"/>
      <c r="L43" s="481"/>
      <c r="M43" s="482"/>
    </row>
    <row r="44" spans="1:13" x14ac:dyDescent="0.2">
      <c r="A44" s="478"/>
      <c r="B44" s="479"/>
      <c r="C44" s="480"/>
      <c r="D44" s="480"/>
      <c r="E44" s="480"/>
      <c r="F44" s="480"/>
      <c r="G44" s="480"/>
      <c r="H44" s="480"/>
      <c r="I44" s="480"/>
      <c r="J44" s="480"/>
      <c r="K44" s="480"/>
      <c r="L44" s="481"/>
      <c r="M44" s="482"/>
    </row>
    <row r="45" spans="1:13" x14ac:dyDescent="0.2">
      <c r="A45" s="478"/>
      <c r="B45" s="479"/>
      <c r="C45" s="480"/>
      <c r="D45" s="480"/>
      <c r="E45" s="480"/>
      <c r="F45" s="480"/>
      <c r="G45" s="480"/>
      <c r="H45" s="480"/>
      <c r="I45" s="480"/>
      <c r="J45" s="480"/>
      <c r="K45" s="480"/>
      <c r="L45" s="481"/>
      <c r="M45" s="482"/>
    </row>
    <row r="46" spans="1:13" x14ac:dyDescent="0.2">
      <c r="A46" s="478"/>
      <c r="B46" s="479"/>
      <c r="C46" s="480"/>
      <c r="D46" s="480"/>
      <c r="E46" s="480"/>
      <c r="F46" s="480"/>
      <c r="G46" s="480"/>
      <c r="H46" s="480"/>
      <c r="I46" s="480"/>
      <c r="J46" s="480"/>
      <c r="K46" s="480"/>
      <c r="L46" s="481"/>
      <c r="M46" s="482"/>
    </row>
    <row r="47" spans="1:13" ht="15" customHeight="1" x14ac:dyDescent="0.2">
      <c r="A47" s="486"/>
      <c r="B47" s="479"/>
      <c r="C47" s="480"/>
      <c r="D47" s="480"/>
      <c r="E47" s="480"/>
      <c r="F47" s="480"/>
      <c r="G47" s="480"/>
      <c r="H47" s="480"/>
      <c r="I47" s="480"/>
      <c r="J47" s="480"/>
      <c r="K47" s="480"/>
      <c r="L47" s="481"/>
      <c r="M47" s="482"/>
    </row>
    <row r="48" spans="1:13" x14ac:dyDescent="0.2">
      <c r="A48" s="487"/>
      <c r="B48" s="488"/>
      <c r="C48" s="488"/>
      <c r="D48" s="488"/>
      <c r="E48" s="488"/>
      <c r="F48" s="488"/>
      <c r="G48" s="488"/>
      <c r="H48" s="488"/>
      <c r="I48" s="488"/>
      <c r="J48" s="488"/>
      <c r="K48" s="488"/>
      <c r="L48" s="488"/>
      <c r="M48" s="489"/>
    </row>
    <row r="49" spans="1:17" x14ac:dyDescent="0.2">
      <c r="A49" s="490"/>
      <c r="B49" s="491"/>
      <c r="C49" s="492"/>
      <c r="D49" s="492"/>
      <c r="E49" s="492"/>
      <c r="F49" s="492"/>
      <c r="G49" s="492"/>
      <c r="H49" s="492"/>
      <c r="I49" s="492"/>
      <c r="J49" s="492"/>
      <c r="K49" s="492"/>
      <c r="L49" s="492"/>
      <c r="M49" s="492"/>
    </row>
    <row r="50" spans="1:17" x14ac:dyDescent="0.2">
      <c r="A50" s="490"/>
      <c r="B50" s="491"/>
      <c r="C50" s="492"/>
      <c r="D50" s="492"/>
      <c r="E50" s="492"/>
      <c r="F50" s="492"/>
      <c r="G50" s="492"/>
      <c r="H50" s="492"/>
      <c r="I50" s="492"/>
      <c r="J50" s="492"/>
      <c r="K50" s="492"/>
      <c r="L50" s="492"/>
      <c r="M50" s="492"/>
    </row>
    <row r="51" spans="1:17" x14ac:dyDescent="0.2">
      <c r="A51" s="478"/>
      <c r="B51" s="479"/>
      <c r="C51" s="480"/>
      <c r="D51" s="480"/>
      <c r="E51" s="480"/>
      <c r="F51" s="480"/>
      <c r="G51" s="480"/>
      <c r="H51" s="480"/>
      <c r="I51" s="480"/>
      <c r="J51" s="480"/>
      <c r="K51" s="480"/>
      <c r="L51" s="481"/>
      <c r="M51" s="482"/>
      <c r="Q51" s="471"/>
    </row>
    <row r="52" spans="1:17" x14ac:dyDescent="0.2">
      <c r="A52" s="478"/>
      <c r="B52" s="484"/>
      <c r="C52" s="480"/>
      <c r="D52" s="480"/>
      <c r="E52" s="480"/>
      <c r="F52" s="480"/>
      <c r="G52" s="480"/>
      <c r="H52" s="480"/>
      <c r="I52" s="480"/>
      <c r="J52" s="480"/>
      <c r="K52" s="480"/>
      <c r="L52" s="481"/>
      <c r="M52" s="482"/>
      <c r="Q52" s="471"/>
    </row>
    <row r="53" spans="1:17" x14ac:dyDescent="0.2">
      <c r="A53" s="478"/>
      <c r="B53" s="479"/>
      <c r="C53" s="480"/>
      <c r="D53" s="480"/>
      <c r="E53" s="480"/>
      <c r="F53" s="480"/>
      <c r="G53" s="480"/>
      <c r="H53" s="480"/>
      <c r="I53" s="480"/>
      <c r="J53" s="480"/>
      <c r="K53" s="480"/>
      <c r="L53" s="481"/>
      <c r="M53" s="482"/>
    </row>
    <row r="54" spans="1:17" x14ac:dyDescent="0.2">
      <c r="A54" s="478"/>
      <c r="B54" s="479"/>
      <c r="C54" s="480"/>
      <c r="D54" s="480"/>
      <c r="E54" s="480"/>
      <c r="F54" s="480"/>
      <c r="G54" s="480"/>
      <c r="H54" s="480"/>
      <c r="I54" s="480"/>
      <c r="J54" s="480"/>
      <c r="K54" s="480"/>
      <c r="L54" s="481"/>
      <c r="M54" s="482"/>
    </row>
    <row r="55" spans="1:17" x14ac:dyDescent="0.2">
      <c r="A55" s="486"/>
      <c r="B55" s="479"/>
      <c r="C55" s="480"/>
      <c r="D55" s="480"/>
      <c r="E55" s="480"/>
      <c r="F55" s="480"/>
      <c r="G55" s="480"/>
      <c r="H55" s="480"/>
      <c r="I55" s="480"/>
      <c r="J55" s="480"/>
      <c r="K55" s="480"/>
      <c r="L55" s="481"/>
      <c r="M55" s="482"/>
    </row>
    <row r="56" spans="1:17" x14ac:dyDescent="0.2">
      <c r="A56" s="486"/>
      <c r="B56" s="479"/>
      <c r="C56" s="480"/>
      <c r="D56" s="480"/>
      <c r="E56" s="480"/>
      <c r="F56" s="480"/>
      <c r="G56" s="480"/>
      <c r="H56" s="480"/>
      <c r="I56" s="480"/>
      <c r="J56" s="480"/>
      <c r="K56" s="480"/>
      <c r="L56" s="481"/>
      <c r="M56" s="482"/>
    </row>
    <row r="57" spans="1:17" x14ac:dyDescent="0.2">
      <c r="A57" s="494"/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9"/>
    </row>
    <row r="58" spans="1:17" x14ac:dyDescent="0.2">
      <c r="A58" s="506"/>
      <c r="B58" s="506"/>
      <c r="C58" s="506"/>
      <c r="D58" s="506"/>
      <c r="E58" s="506"/>
      <c r="F58" s="506"/>
      <c r="G58" s="506"/>
      <c r="H58" s="506"/>
      <c r="I58" s="506"/>
      <c r="J58" s="506"/>
      <c r="K58" s="506"/>
      <c r="L58" s="506"/>
      <c r="M58" s="506"/>
    </row>
    <row r="59" spans="1:17" ht="5.25" customHeight="1" x14ac:dyDescent="0.2">
      <c r="A59" s="495"/>
      <c r="B59" s="495"/>
      <c r="C59" s="495"/>
      <c r="D59" s="495"/>
      <c r="E59" s="495"/>
      <c r="F59" s="495"/>
      <c r="G59" s="495"/>
      <c r="H59" s="495"/>
      <c r="I59" s="495"/>
      <c r="J59" s="495"/>
      <c r="K59" s="495"/>
      <c r="L59" s="495"/>
      <c r="M59" s="495"/>
    </row>
    <row r="60" spans="1:17" ht="15.75" x14ac:dyDescent="0.2">
      <c r="A60" s="507"/>
      <c r="B60" s="507"/>
      <c r="C60" s="507"/>
      <c r="D60" s="507"/>
      <c r="E60" s="507"/>
      <c r="F60" s="507"/>
      <c r="G60" s="507"/>
      <c r="H60" s="507"/>
      <c r="I60" s="507"/>
      <c r="J60" s="507"/>
      <c r="K60" s="507"/>
      <c r="L60" s="507"/>
      <c r="M60" s="507"/>
    </row>
    <row r="61" spans="1:17" ht="12" customHeight="1" x14ac:dyDescent="0.2">
      <c r="A61" s="496"/>
      <c r="B61" s="496"/>
      <c r="C61" s="496"/>
      <c r="D61" s="496"/>
      <c r="E61" s="496"/>
      <c r="F61" s="496"/>
      <c r="G61" s="496"/>
      <c r="H61" s="496"/>
      <c r="I61" s="496"/>
      <c r="J61" s="496"/>
      <c r="K61" s="496"/>
      <c r="L61" s="474"/>
      <c r="M61" s="474"/>
    </row>
    <row r="62" spans="1:17" x14ac:dyDescent="0.2">
      <c r="A62" s="508"/>
      <c r="B62" s="508"/>
      <c r="C62" s="508"/>
      <c r="D62" s="508"/>
      <c r="E62" s="508"/>
      <c r="F62" s="508"/>
      <c r="G62" s="508"/>
      <c r="H62" s="508"/>
      <c r="I62" s="508"/>
      <c r="J62" s="508"/>
      <c r="K62" s="497"/>
      <c r="L62" s="497"/>
      <c r="M62" s="497"/>
    </row>
    <row r="63" spans="1:17" x14ac:dyDescent="0.2">
      <c r="A63" s="501"/>
      <c r="B63" s="501"/>
      <c r="C63" s="501"/>
      <c r="D63" s="501"/>
      <c r="E63" s="501"/>
      <c r="F63" s="501"/>
      <c r="G63" s="501"/>
      <c r="H63" s="501"/>
      <c r="I63" s="501"/>
      <c r="J63" s="501"/>
      <c r="K63" s="480"/>
      <c r="L63" s="480"/>
      <c r="M63" s="480"/>
    </row>
    <row r="64" spans="1:17" x14ac:dyDescent="0.2">
      <c r="A64" s="501"/>
      <c r="B64" s="501"/>
      <c r="C64" s="501"/>
      <c r="D64" s="501"/>
      <c r="E64" s="501"/>
      <c r="F64" s="501"/>
      <c r="G64" s="501"/>
      <c r="H64" s="501"/>
      <c r="I64" s="501"/>
      <c r="J64" s="501"/>
      <c r="K64" s="480"/>
      <c r="L64" s="480"/>
      <c r="M64" s="480"/>
    </row>
    <row r="65" spans="1:13" x14ac:dyDescent="0.2">
      <c r="A65" s="508"/>
      <c r="B65" s="508"/>
      <c r="C65" s="508"/>
      <c r="D65" s="508"/>
      <c r="E65" s="508"/>
      <c r="F65" s="508"/>
      <c r="G65" s="508"/>
      <c r="H65" s="508"/>
      <c r="I65" s="508"/>
      <c r="J65" s="508"/>
      <c r="K65" s="481"/>
      <c r="L65" s="481"/>
      <c r="M65" s="481"/>
    </row>
    <row r="67" spans="1:13" ht="15" customHeight="1" x14ac:dyDescent="0.2">
      <c r="A67" s="500"/>
      <c r="B67" s="500"/>
      <c r="C67" s="500"/>
      <c r="D67" s="501"/>
      <c r="E67" s="501"/>
      <c r="F67" s="501"/>
      <c r="G67" s="501"/>
      <c r="H67" s="501"/>
      <c r="I67" s="501"/>
      <c r="J67" s="501"/>
      <c r="K67" s="501"/>
      <c r="L67" s="501"/>
      <c r="M67" s="501"/>
    </row>
    <row r="68" spans="1:13" ht="15" x14ac:dyDescent="0.2">
      <c r="A68" s="498"/>
      <c r="B68" s="473"/>
      <c r="C68" s="473"/>
      <c r="D68" s="473"/>
      <c r="E68" s="473"/>
      <c r="F68" s="473"/>
      <c r="G68" s="473"/>
      <c r="H68" s="473"/>
      <c r="I68" s="473"/>
      <c r="J68" s="473"/>
      <c r="K68" s="473"/>
      <c r="L68" s="474"/>
      <c r="M68" s="475"/>
    </row>
    <row r="69" spans="1:13" x14ac:dyDescent="0.2">
      <c r="A69" s="502"/>
      <c r="B69" s="503"/>
      <c r="C69" s="503"/>
      <c r="D69" s="503"/>
      <c r="E69" s="503"/>
      <c r="F69" s="503"/>
      <c r="G69" s="503"/>
      <c r="H69" s="503"/>
      <c r="I69" s="503"/>
      <c r="J69" s="499"/>
      <c r="K69" s="499"/>
      <c r="L69" s="499"/>
      <c r="M69" s="499"/>
    </row>
    <row r="70" spans="1:13" ht="15" customHeight="1" x14ac:dyDescent="0.2">
      <c r="A70" s="502"/>
      <c r="B70" s="504"/>
      <c r="C70" s="505"/>
      <c r="D70" s="499"/>
      <c r="E70" s="499"/>
      <c r="F70" s="499"/>
      <c r="G70" s="499"/>
      <c r="H70" s="499"/>
      <c r="I70" s="499"/>
      <c r="J70" s="499"/>
      <c r="K70" s="499"/>
      <c r="L70" s="499"/>
      <c r="M70" s="499"/>
    </row>
    <row r="71" spans="1:13" x14ac:dyDescent="0.2">
      <c r="A71" s="502"/>
      <c r="B71" s="504"/>
      <c r="C71" s="505"/>
      <c r="D71" s="476"/>
      <c r="E71" s="476"/>
      <c r="F71" s="476"/>
      <c r="G71" s="476"/>
      <c r="H71" s="476"/>
      <c r="I71" s="476"/>
      <c r="J71" s="499"/>
      <c r="K71" s="499"/>
      <c r="L71" s="499"/>
      <c r="M71" s="499"/>
    </row>
    <row r="72" spans="1:13" x14ac:dyDescent="0.2">
      <c r="A72" s="502"/>
      <c r="B72" s="505"/>
      <c r="C72" s="505"/>
      <c r="D72" s="505"/>
      <c r="E72" s="505"/>
      <c r="F72" s="505"/>
      <c r="G72" s="505"/>
      <c r="H72" s="504"/>
      <c r="I72" s="504"/>
      <c r="J72" s="477"/>
      <c r="K72" s="476"/>
      <c r="L72" s="477"/>
      <c r="M72" s="476"/>
    </row>
    <row r="73" spans="1:13" x14ac:dyDescent="0.2">
      <c r="A73" s="477"/>
      <c r="B73" s="477"/>
      <c r="C73" s="477"/>
      <c r="D73" s="477"/>
      <c r="E73" s="476"/>
      <c r="F73" s="476"/>
      <c r="G73" s="476"/>
      <c r="H73" s="477"/>
      <c r="I73" s="477"/>
      <c r="J73" s="477"/>
      <c r="K73" s="477"/>
      <c r="L73" s="477"/>
      <c r="M73" s="476"/>
    </row>
    <row r="74" spans="1:13" x14ac:dyDescent="0.2">
      <c r="A74" s="478"/>
      <c r="B74" s="479"/>
      <c r="C74" s="480"/>
      <c r="D74" s="480"/>
      <c r="E74" s="480"/>
      <c r="F74" s="480"/>
      <c r="G74" s="480"/>
      <c r="H74" s="480"/>
      <c r="I74" s="480"/>
      <c r="J74" s="480"/>
      <c r="K74" s="480"/>
      <c r="L74" s="481"/>
      <c r="M74" s="482"/>
    </row>
    <row r="75" spans="1:13" x14ac:dyDescent="0.2">
      <c r="A75" s="483"/>
      <c r="B75" s="484"/>
      <c r="C75" s="485"/>
      <c r="D75" s="485"/>
      <c r="E75" s="485"/>
      <c r="F75" s="485"/>
      <c r="G75" s="485"/>
      <c r="H75" s="485"/>
      <c r="I75" s="485"/>
      <c r="J75" s="485"/>
      <c r="K75" s="485"/>
      <c r="L75" s="481"/>
      <c r="M75" s="482"/>
    </row>
    <row r="76" spans="1:13" x14ac:dyDescent="0.2">
      <c r="A76" s="478"/>
      <c r="B76" s="479"/>
      <c r="C76" s="480"/>
      <c r="D76" s="480"/>
      <c r="E76" s="480"/>
      <c r="F76" s="480"/>
      <c r="G76" s="480"/>
      <c r="H76" s="480"/>
      <c r="I76" s="480"/>
      <c r="J76" s="480"/>
      <c r="K76" s="480"/>
      <c r="L76" s="481"/>
      <c r="M76" s="482"/>
    </row>
    <row r="77" spans="1:13" x14ac:dyDescent="0.2">
      <c r="A77" s="478"/>
      <c r="B77" s="479"/>
      <c r="C77" s="480"/>
      <c r="D77" s="480"/>
      <c r="E77" s="480"/>
      <c r="F77" s="480"/>
      <c r="G77" s="480"/>
      <c r="H77" s="480"/>
      <c r="I77" s="480"/>
      <c r="J77" s="480"/>
      <c r="K77" s="480"/>
      <c r="L77" s="481"/>
      <c r="M77" s="482"/>
    </row>
    <row r="78" spans="1:13" x14ac:dyDescent="0.2">
      <c r="A78" s="478"/>
      <c r="B78" s="479"/>
      <c r="C78" s="480"/>
      <c r="D78" s="480"/>
      <c r="E78" s="480"/>
      <c r="F78" s="480"/>
      <c r="G78" s="480"/>
      <c r="H78" s="480"/>
      <c r="I78" s="480"/>
      <c r="J78" s="480"/>
      <c r="K78" s="480"/>
      <c r="L78" s="481"/>
      <c r="M78" s="482"/>
    </row>
    <row r="79" spans="1:13" x14ac:dyDescent="0.2">
      <c r="A79" s="478"/>
      <c r="B79" s="479"/>
      <c r="C79" s="480"/>
      <c r="D79" s="480"/>
      <c r="E79" s="480"/>
      <c r="F79" s="480"/>
      <c r="G79" s="480"/>
      <c r="H79" s="480"/>
      <c r="I79" s="480"/>
      <c r="J79" s="480"/>
      <c r="K79" s="480"/>
      <c r="L79" s="481"/>
      <c r="M79" s="482"/>
    </row>
    <row r="80" spans="1:13" ht="15" customHeight="1" x14ac:dyDescent="0.2">
      <c r="A80" s="486"/>
      <c r="B80" s="479"/>
      <c r="C80" s="480"/>
      <c r="D80" s="480"/>
      <c r="E80" s="480"/>
      <c r="F80" s="480"/>
      <c r="G80" s="480"/>
      <c r="H80" s="480"/>
      <c r="I80" s="480"/>
      <c r="J80" s="480"/>
      <c r="K80" s="480"/>
      <c r="L80" s="481"/>
      <c r="M80" s="482"/>
    </row>
    <row r="81" spans="1:13" x14ac:dyDescent="0.2">
      <c r="A81" s="487"/>
      <c r="B81" s="488"/>
      <c r="C81" s="488"/>
      <c r="D81" s="488"/>
      <c r="E81" s="488"/>
      <c r="F81" s="488"/>
      <c r="G81" s="488"/>
      <c r="H81" s="488"/>
      <c r="I81" s="488"/>
      <c r="J81" s="488"/>
      <c r="K81" s="488"/>
      <c r="L81" s="488"/>
      <c r="M81" s="489"/>
    </row>
    <row r="82" spans="1:13" x14ac:dyDescent="0.2">
      <c r="A82" s="490"/>
      <c r="B82" s="491"/>
      <c r="C82" s="492"/>
      <c r="D82" s="492"/>
      <c r="E82" s="492"/>
      <c r="F82" s="492"/>
      <c r="G82" s="492"/>
      <c r="H82" s="492"/>
      <c r="I82" s="492"/>
      <c r="J82" s="492"/>
      <c r="K82" s="492"/>
      <c r="L82" s="492"/>
      <c r="M82" s="492"/>
    </row>
    <row r="83" spans="1:13" x14ac:dyDescent="0.2">
      <c r="A83" s="490"/>
      <c r="B83" s="491"/>
      <c r="C83" s="492"/>
      <c r="D83" s="492"/>
      <c r="E83" s="492"/>
      <c r="F83" s="492"/>
      <c r="G83" s="492"/>
      <c r="H83" s="492"/>
      <c r="I83" s="492"/>
      <c r="J83" s="492"/>
      <c r="K83" s="492"/>
      <c r="L83" s="492"/>
      <c r="M83" s="492"/>
    </row>
    <row r="84" spans="1:13" x14ac:dyDescent="0.2">
      <c r="A84" s="478"/>
      <c r="B84" s="479"/>
      <c r="C84" s="480"/>
      <c r="D84" s="480"/>
      <c r="E84" s="480"/>
      <c r="F84" s="480"/>
      <c r="G84" s="480"/>
      <c r="H84" s="480"/>
      <c r="I84" s="480"/>
      <c r="J84" s="480"/>
      <c r="K84" s="480"/>
      <c r="L84" s="481"/>
      <c r="M84" s="482"/>
    </row>
    <row r="85" spans="1:13" x14ac:dyDescent="0.2">
      <c r="A85" s="478"/>
      <c r="B85" s="484"/>
      <c r="C85" s="480"/>
      <c r="D85" s="480"/>
      <c r="E85" s="480"/>
      <c r="F85" s="480"/>
      <c r="G85" s="480"/>
      <c r="H85" s="480"/>
      <c r="I85" s="480"/>
      <c r="J85" s="480"/>
      <c r="K85" s="480"/>
      <c r="L85" s="481"/>
      <c r="M85" s="482"/>
    </row>
    <row r="86" spans="1:13" x14ac:dyDescent="0.2">
      <c r="A86" s="478"/>
      <c r="B86" s="479"/>
      <c r="C86" s="480"/>
      <c r="D86" s="480"/>
      <c r="E86" s="480"/>
      <c r="F86" s="480"/>
      <c r="G86" s="480"/>
      <c r="H86" s="480"/>
      <c r="I86" s="480"/>
      <c r="J86" s="480"/>
      <c r="K86" s="480"/>
      <c r="L86" s="481"/>
      <c r="M86" s="482"/>
    </row>
    <row r="87" spans="1:13" x14ac:dyDescent="0.2">
      <c r="A87" s="478"/>
      <c r="B87" s="479"/>
      <c r="C87" s="480"/>
      <c r="D87" s="480"/>
      <c r="E87" s="480"/>
      <c r="F87" s="480"/>
      <c r="G87" s="480"/>
      <c r="H87" s="480"/>
      <c r="I87" s="480"/>
      <c r="J87" s="480"/>
      <c r="K87" s="480"/>
      <c r="L87" s="481"/>
      <c r="M87" s="482"/>
    </row>
    <row r="88" spans="1:13" x14ac:dyDescent="0.2">
      <c r="A88" s="486"/>
      <c r="B88" s="479"/>
      <c r="C88" s="480"/>
      <c r="D88" s="480"/>
      <c r="E88" s="480"/>
      <c r="F88" s="480"/>
      <c r="G88" s="480"/>
      <c r="H88" s="480"/>
      <c r="I88" s="480"/>
      <c r="J88" s="480"/>
      <c r="K88" s="480"/>
      <c r="L88" s="481"/>
      <c r="M88" s="482"/>
    </row>
    <row r="89" spans="1:13" x14ac:dyDescent="0.2">
      <c r="A89" s="486"/>
      <c r="B89" s="479"/>
      <c r="C89" s="480"/>
      <c r="D89" s="480"/>
      <c r="E89" s="480"/>
      <c r="F89" s="480"/>
      <c r="G89" s="480"/>
      <c r="H89" s="480"/>
      <c r="I89" s="480"/>
      <c r="J89" s="480"/>
      <c r="K89" s="480"/>
      <c r="L89" s="481"/>
      <c r="M89" s="482"/>
    </row>
    <row r="90" spans="1:13" x14ac:dyDescent="0.2">
      <c r="A90" s="494"/>
      <c r="B90" s="488"/>
      <c r="C90" s="488"/>
      <c r="D90" s="488"/>
      <c r="E90" s="488"/>
      <c r="F90" s="488"/>
      <c r="G90" s="488"/>
      <c r="H90" s="488"/>
      <c r="I90" s="488"/>
      <c r="J90" s="488"/>
      <c r="K90" s="488"/>
      <c r="L90" s="488"/>
      <c r="M90" s="489"/>
    </row>
    <row r="91" spans="1:13" x14ac:dyDescent="0.2">
      <c r="A91" s="506"/>
      <c r="B91" s="506"/>
      <c r="C91" s="506"/>
      <c r="D91" s="506"/>
      <c r="E91" s="506"/>
      <c r="F91" s="506"/>
      <c r="G91" s="506"/>
      <c r="H91" s="506"/>
      <c r="I91" s="506"/>
      <c r="J91" s="506"/>
      <c r="K91" s="506"/>
      <c r="L91" s="506"/>
      <c r="M91" s="506"/>
    </row>
    <row r="92" spans="1:13" ht="5.25" customHeight="1" x14ac:dyDescent="0.2">
      <c r="A92" s="495"/>
      <c r="B92" s="495"/>
      <c r="C92" s="495"/>
      <c r="D92" s="495"/>
      <c r="E92" s="495"/>
      <c r="F92" s="495"/>
      <c r="G92" s="495"/>
      <c r="H92" s="495"/>
      <c r="I92" s="495"/>
      <c r="J92" s="495"/>
      <c r="K92" s="495"/>
      <c r="L92" s="495"/>
      <c r="M92" s="495"/>
    </row>
    <row r="93" spans="1:13" ht="15.75" x14ac:dyDescent="0.2">
      <c r="A93" s="507"/>
      <c r="B93" s="507"/>
      <c r="C93" s="507"/>
      <c r="D93" s="507"/>
      <c r="E93" s="507"/>
      <c r="F93" s="507"/>
      <c r="G93" s="507"/>
      <c r="H93" s="507"/>
      <c r="I93" s="507"/>
      <c r="J93" s="507"/>
      <c r="K93" s="507"/>
      <c r="L93" s="507"/>
      <c r="M93" s="507"/>
    </row>
    <row r="94" spans="1:13" ht="12" customHeight="1" x14ac:dyDescent="0.2">
      <c r="A94" s="496"/>
      <c r="B94" s="496"/>
      <c r="C94" s="496"/>
      <c r="D94" s="496"/>
      <c r="E94" s="496"/>
      <c r="F94" s="496"/>
      <c r="G94" s="496"/>
      <c r="H94" s="496"/>
      <c r="I94" s="496"/>
      <c r="J94" s="496"/>
      <c r="K94" s="496"/>
      <c r="L94" s="474"/>
      <c r="M94" s="474"/>
    </row>
    <row r="95" spans="1:13" x14ac:dyDescent="0.2">
      <c r="A95" s="508"/>
      <c r="B95" s="508"/>
      <c r="C95" s="508"/>
      <c r="D95" s="508"/>
      <c r="E95" s="508"/>
      <c r="F95" s="508"/>
      <c r="G95" s="508"/>
      <c r="H95" s="508"/>
      <c r="I95" s="508"/>
      <c r="J95" s="508"/>
      <c r="K95" s="497"/>
      <c r="L95" s="497"/>
      <c r="M95" s="497"/>
    </row>
    <row r="96" spans="1:13" x14ac:dyDescent="0.2">
      <c r="A96" s="501"/>
      <c r="B96" s="501"/>
      <c r="C96" s="501"/>
      <c r="D96" s="501"/>
      <c r="E96" s="501"/>
      <c r="F96" s="501"/>
      <c r="G96" s="501"/>
      <c r="H96" s="501"/>
      <c r="I96" s="501"/>
      <c r="J96" s="501"/>
      <c r="K96" s="480"/>
      <c r="L96" s="480"/>
      <c r="M96" s="480"/>
    </row>
    <row r="97" spans="1:13" x14ac:dyDescent="0.2">
      <c r="A97" s="501"/>
      <c r="B97" s="501"/>
      <c r="C97" s="501"/>
      <c r="D97" s="501"/>
      <c r="E97" s="501"/>
      <c r="F97" s="501"/>
      <c r="G97" s="501"/>
      <c r="H97" s="501"/>
      <c r="I97" s="501"/>
      <c r="J97" s="501"/>
      <c r="K97" s="480"/>
      <c r="L97" s="480"/>
      <c r="M97" s="480"/>
    </row>
    <row r="98" spans="1:13" x14ac:dyDescent="0.2">
      <c r="A98" s="508"/>
      <c r="B98" s="508"/>
      <c r="C98" s="508"/>
      <c r="D98" s="508"/>
      <c r="E98" s="508"/>
      <c r="F98" s="508"/>
      <c r="G98" s="508"/>
      <c r="H98" s="508"/>
      <c r="I98" s="508"/>
      <c r="J98" s="508"/>
      <c r="K98" s="481"/>
      <c r="L98" s="481"/>
      <c r="M98" s="481"/>
    </row>
    <row r="100" spans="1:13" ht="15" customHeight="1" x14ac:dyDescent="0.2">
      <c r="A100" s="500"/>
      <c r="B100" s="500"/>
      <c r="C100" s="500"/>
      <c r="D100" s="501"/>
      <c r="E100" s="501"/>
      <c r="F100" s="501"/>
      <c r="G100" s="501"/>
      <c r="H100" s="501"/>
      <c r="I100" s="501"/>
      <c r="J100" s="501"/>
      <c r="K100" s="501"/>
      <c r="L100" s="501"/>
      <c r="M100" s="501"/>
    </row>
    <row r="101" spans="1:13" ht="15" x14ac:dyDescent="0.2">
      <c r="A101" s="473"/>
      <c r="B101" s="473"/>
      <c r="C101" s="473"/>
      <c r="D101" s="473"/>
      <c r="E101" s="473"/>
      <c r="F101" s="473"/>
      <c r="G101" s="473"/>
      <c r="H101" s="473"/>
      <c r="I101" s="473"/>
      <c r="J101" s="473"/>
      <c r="K101" s="473"/>
      <c r="L101" s="474"/>
      <c r="M101" s="475"/>
    </row>
    <row r="102" spans="1:13" x14ac:dyDescent="0.2">
      <c r="A102" s="502"/>
      <c r="B102" s="503"/>
      <c r="C102" s="503"/>
      <c r="D102" s="503"/>
      <c r="E102" s="503"/>
      <c r="F102" s="503"/>
      <c r="G102" s="503"/>
      <c r="H102" s="503"/>
      <c r="I102" s="503"/>
      <c r="J102" s="499"/>
      <c r="K102" s="499"/>
      <c r="L102" s="499"/>
      <c r="M102" s="499"/>
    </row>
    <row r="103" spans="1:13" ht="15" customHeight="1" x14ac:dyDescent="0.2">
      <c r="A103" s="502"/>
      <c r="B103" s="504"/>
      <c r="C103" s="505"/>
      <c r="D103" s="499"/>
      <c r="E103" s="499"/>
      <c r="F103" s="499"/>
      <c r="G103" s="499"/>
      <c r="H103" s="499"/>
      <c r="I103" s="499"/>
      <c r="J103" s="499"/>
      <c r="K103" s="499"/>
      <c r="L103" s="499"/>
      <c r="M103" s="499"/>
    </row>
    <row r="104" spans="1:13" x14ac:dyDescent="0.2">
      <c r="A104" s="502"/>
      <c r="B104" s="504"/>
      <c r="C104" s="505"/>
      <c r="D104" s="476"/>
      <c r="E104" s="476"/>
      <c r="F104" s="476"/>
      <c r="G104" s="476"/>
      <c r="H104" s="476"/>
      <c r="I104" s="476"/>
      <c r="J104" s="499"/>
      <c r="K104" s="499"/>
      <c r="L104" s="499"/>
      <c r="M104" s="499"/>
    </row>
    <row r="105" spans="1:13" x14ac:dyDescent="0.2">
      <c r="A105" s="502"/>
      <c r="B105" s="505"/>
      <c r="C105" s="505"/>
      <c r="D105" s="505"/>
      <c r="E105" s="505"/>
      <c r="F105" s="505"/>
      <c r="G105" s="505"/>
      <c r="H105" s="504"/>
      <c r="I105" s="504"/>
      <c r="J105" s="477"/>
      <c r="K105" s="476"/>
      <c r="L105" s="477"/>
      <c r="M105" s="476"/>
    </row>
    <row r="106" spans="1:13" x14ac:dyDescent="0.2">
      <c r="A106" s="477"/>
      <c r="B106" s="477"/>
      <c r="C106" s="477"/>
      <c r="D106" s="477"/>
      <c r="E106" s="476"/>
      <c r="F106" s="476"/>
      <c r="G106" s="476"/>
      <c r="H106" s="477"/>
      <c r="I106" s="477"/>
      <c r="J106" s="477"/>
      <c r="K106" s="477"/>
      <c r="L106" s="477"/>
      <c r="M106" s="476"/>
    </row>
    <row r="107" spans="1:13" x14ac:dyDescent="0.2">
      <c r="A107" s="478"/>
      <c r="B107" s="479"/>
      <c r="C107" s="480"/>
      <c r="D107" s="480"/>
      <c r="E107" s="480"/>
      <c r="F107" s="480"/>
      <c r="G107" s="480"/>
      <c r="H107" s="480"/>
      <c r="I107" s="480"/>
      <c r="J107" s="480"/>
      <c r="K107" s="480"/>
      <c r="L107" s="481"/>
      <c r="M107" s="482"/>
    </row>
    <row r="108" spans="1:13" x14ac:dyDescent="0.2">
      <c r="A108" s="483"/>
      <c r="B108" s="484"/>
      <c r="C108" s="485"/>
      <c r="D108" s="485"/>
      <c r="E108" s="485"/>
      <c r="F108" s="485"/>
      <c r="G108" s="485"/>
      <c r="H108" s="485"/>
      <c r="I108" s="485"/>
      <c r="J108" s="485"/>
      <c r="K108" s="485"/>
      <c r="L108" s="481"/>
      <c r="M108" s="482"/>
    </row>
    <row r="109" spans="1:13" x14ac:dyDescent="0.2">
      <c r="A109" s="478"/>
      <c r="B109" s="479"/>
      <c r="C109" s="480"/>
      <c r="D109" s="480"/>
      <c r="E109" s="480"/>
      <c r="F109" s="480"/>
      <c r="G109" s="480"/>
      <c r="H109" s="480"/>
      <c r="I109" s="480"/>
      <c r="J109" s="480"/>
      <c r="K109" s="480"/>
      <c r="L109" s="481"/>
      <c r="M109" s="482"/>
    </row>
    <row r="110" spans="1:13" x14ac:dyDescent="0.2">
      <c r="A110" s="478"/>
      <c r="B110" s="479"/>
      <c r="C110" s="480"/>
      <c r="D110" s="480"/>
      <c r="E110" s="480"/>
      <c r="F110" s="480"/>
      <c r="G110" s="480"/>
      <c r="H110" s="480"/>
      <c r="I110" s="480"/>
      <c r="J110" s="480"/>
      <c r="K110" s="480"/>
      <c r="L110" s="481"/>
      <c r="M110" s="482"/>
    </row>
    <row r="111" spans="1:13" x14ac:dyDescent="0.2">
      <c r="A111" s="478"/>
      <c r="B111" s="479"/>
      <c r="C111" s="480"/>
      <c r="D111" s="480"/>
      <c r="E111" s="480"/>
      <c r="F111" s="480"/>
      <c r="G111" s="480"/>
      <c r="H111" s="480"/>
      <c r="I111" s="480"/>
      <c r="J111" s="480"/>
      <c r="K111" s="480"/>
      <c r="L111" s="481"/>
      <c r="M111" s="482"/>
    </row>
    <row r="112" spans="1:13" x14ac:dyDescent="0.2">
      <c r="A112" s="478"/>
      <c r="B112" s="479"/>
      <c r="C112" s="480"/>
      <c r="D112" s="480"/>
      <c r="E112" s="480"/>
      <c r="F112" s="480"/>
      <c r="G112" s="480"/>
      <c r="H112" s="480"/>
      <c r="I112" s="480"/>
      <c r="J112" s="480"/>
      <c r="K112" s="480"/>
      <c r="L112" s="481"/>
      <c r="M112" s="482"/>
    </row>
    <row r="113" spans="1:13" ht="15" customHeight="1" x14ac:dyDescent="0.2">
      <c r="A113" s="486"/>
      <c r="B113" s="479"/>
      <c r="C113" s="480"/>
      <c r="D113" s="480"/>
      <c r="E113" s="480"/>
      <c r="F113" s="480"/>
      <c r="G113" s="480"/>
      <c r="H113" s="480"/>
      <c r="I113" s="480"/>
      <c r="J113" s="480"/>
      <c r="K113" s="480"/>
      <c r="L113" s="481"/>
      <c r="M113" s="482"/>
    </row>
    <row r="114" spans="1:13" x14ac:dyDescent="0.2">
      <c r="A114" s="487"/>
      <c r="B114" s="488"/>
      <c r="C114" s="488"/>
      <c r="D114" s="488"/>
      <c r="E114" s="488"/>
      <c r="F114" s="488"/>
      <c r="G114" s="488"/>
      <c r="H114" s="488"/>
      <c r="I114" s="488"/>
      <c r="J114" s="488"/>
      <c r="K114" s="488"/>
      <c r="L114" s="488"/>
      <c r="M114" s="489"/>
    </row>
    <row r="115" spans="1:13" x14ac:dyDescent="0.2">
      <c r="A115" s="490"/>
      <c r="B115" s="491"/>
      <c r="C115" s="492"/>
      <c r="D115" s="492"/>
      <c r="E115" s="492"/>
      <c r="F115" s="492"/>
      <c r="G115" s="492"/>
      <c r="H115" s="492"/>
      <c r="I115" s="492"/>
      <c r="J115" s="492"/>
      <c r="K115" s="492"/>
      <c r="L115" s="492"/>
      <c r="M115" s="492"/>
    </row>
    <row r="116" spans="1:13" x14ac:dyDescent="0.2">
      <c r="A116" s="490"/>
      <c r="B116" s="491"/>
      <c r="C116" s="492"/>
      <c r="D116" s="492"/>
      <c r="E116" s="492"/>
      <c r="F116" s="492"/>
      <c r="G116" s="492"/>
      <c r="H116" s="492"/>
      <c r="I116" s="492"/>
      <c r="J116" s="492"/>
      <c r="K116" s="492"/>
      <c r="L116" s="492"/>
      <c r="M116" s="492"/>
    </row>
    <row r="117" spans="1:13" x14ac:dyDescent="0.2">
      <c r="A117" s="478"/>
      <c r="B117" s="479"/>
      <c r="C117" s="480"/>
      <c r="D117" s="480"/>
      <c r="E117" s="480"/>
      <c r="F117" s="480"/>
      <c r="G117" s="480"/>
      <c r="H117" s="480"/>
      <c r="I117" s="480"/>
      <c r="J117" s="480"/>
      <c r="K117" s="480"/>
      <c r="L117" s="481"/>
      <c r="M117" s="482"/>
    </row>
    <row r="118" spans="1:13" x14ac:dyDescent="0.2">
      <c r="A118" s="478"/>
      <c r="B118" s="484"/>
      <c r="C118" s="480"/>
      <c r="D118" s="480"/>
      <c r="E118" s="480"/>
      <c r="F118" s="480"/>
      <c r="G118" s="480"/>
      <c r="H118" s="480"/>
      <c r="I118" s="480"/>
      <c r="J118" s="480"/>
      <c r="K118" s="480"/>
      <c r="L118" s="481"/>
      <c r="M118" s="482"/>
    </row>
    <row r="119" spans="1:13" x14ac:dyDescent="0.2">
      <c r="A119" s="478"/>
      <c r="B119" s="479"/>
      <c r="C119" s="480"/>
      <c r="D119" s="480"/>
      <c r="E119" s="480"/>
      <c r="F119" s="480"/>
      <c r="G119" s="480"/>
      <c r="H119" s="480"/>
      <c r="I119" s="480"/>
      <c r="J119" s="480"/>
      <c r="K119" s="480"/>
      <c r="L119" s="481"/>
      <c r="M119" s="482"/>
    </row>
    <row r="120" spans="1:13" x14ac:dyDescent="0.2">
      <c r="A120" s="478"/>
      <c r="B120" s="479"/>
      <c r="C120" s="480"/>
      <c r="D120" s="480"/>
      <c r="E120" s="480"/>
      <c r="F120" s="480"/>
      <c r="G120" s="480"/>
      <c r="H120" s="480"/>
      <c r="I120" s="480"/>
      <c r="J120" s="480"/>
      <c r="K120" s="480"/>
      <c r="L120" s="481"/>
      <c r="M120" s="482"/>
    </row>
    <row r="121" spans="1:13" x14ac:dyDescent="0.2">
      <c r="A121" s="486"/>
      <c r="B121" s="479"/>
      <c r="C121" s="480"/>
      <c r="D121" s="480"/>
      <c r="E121" s="480"/>
      <c r="F121" s="480"/>
      <c r="G121" s="480"/>
      <c r="H121" s="480"/>
      <c r="I121" s="480"/>
      <c r="J121" s="480"/>
      <c r="K121" s="480"/>
      <c r="L121" s="481"/>
      <c r="M121" s="482"/>
    </row>
    <row r="122" spans="1:13" x14ac:dyDescent="0.2">
      <c r="A122" s="486"/>
      <c r="B122" s="479"/>
      <c r="C122" s="480"/>
      <c r="D122" s="480"/>
      <c r="E122" s="480"/>
      <c r="F122" s="480"/>
      <c r="G122" s="480"/>
      <c r="H122" s="480"/>
      <c r="I122" s="480"/>
      <c r="J122" s="480"/>
      <c r="K122" s="480"/>
      <c r="L122" s="481"/>
      <c r="M122" s="482"/>
    </row>
    <row r="123" spans="1:13" x14ac:dyDescent="0.2">
      <c r="A123" s="494"/>
      <c r="B123" s="488"/>
      <c r="C123" s="488"/>
      <c r="D123" s="488"/>
      <c r="E123" s="488"/>
      <c r="F123" s="488"/>
      <c r="G123" s="488"/>
      <c r="H123" s="488"/>
      <c r="I123" s="488"/>
      <c r="J123" s="488"/>
      <c r="K123" s="488"/>
      <c r="L123" s="488"/>
      <c r="M123" s="489"/>
    </row>
    <row r="124" spans="1:13" x14ac:dyDescent="0.2">
      <c r="A124" s="506"/>
      <c r="B124" s="506"/>
      <c r="C124" s="506"/>
      <c r="D124" s="506"/>
      <c r="E124" s="506"/>
      <c r="F124" s="506"/>
      <c r="G124" s="506"/>
      <c r="H124" s="506"/>
      <c r="I124" s="506"/>
      <c r="J124" s="506"/>
      <c r="K124" s="506"/>
      <c r="L124" s="506"/>
      <c r="M124" s="506"/>
    </row>
    <row r="125" spans="1:13" ht="5.25" customHeight="1" x14ac:dyDescent="0.2">
      <c r="A125" s="495"/>
      <c r="B125" s="49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</row>
    <row r="126" spans="1:13" ht="15.75" x14ac:dyDescent="0.2">
      <c r="A126" s="507"/>
      <c r="B126" s="507"/>
      <c r="C126" s="507"/>
      <c r="D126" s="507"/>
      <c r="E126" s="507"/>
      <c r="F126" s="507"/>
      <c r="G126" s="507"/>
      <c r="H126" s="507"/>
      <c r="I126" s="507"/>
      <c r="J126" s="507"/>
      <c r="K126" s="507"/>
      <c r="L126" s="507"/>
      <c r="M126" s="507"/>
    </row>
    <row r="127" spans="1:13" ht="12" customHeight="1" x14ac:dyDescent="0.2">
      <c r="A127" s="496"/>
      <c r="B127" s="496"/>
      <c r="C127" s="496"/>
      <c r="D127" s="496"/>
      <c r="E127" s="496"/>
      <c r="F127" s="496"/>
      <c r="G127" s="496"/>
      <c r="H127" s="496"/>
      <c r="I127" s="496"/>
      <c r="J127" s="496"/>
      <c r="K127" s="496"/>
      <c r="L127" s="474"/>
      <c r="M127" s="474"/>
    </row>
    <row r="128" spans="1:13" x14ac:dyDescent="0.2">
      <c r="A128" s="508"/>
      <c r="B128" s="508"/>
      <c r="C128" s="508"/>
      <c r="D128" s="508"/>
      <c r="E128" s="508"/>
      <c r="F128" s="508"/>
      <c r="G128" s="508"/>
      <c r="H128" s="508"/>
      <c r="I128" s="508"/>
      <c r="J128" s="508"/>
      <c r="K128" s="497"/>
      <c r="L128" s="497"/>
      <c r="M128" s="497"/>
    </row>
    <row r="129" spans="1:17" x14ac:dyDescent="0.2">
      <c r="A129" s="501"/>
      <c r="B129" s="501"/>
      <c r="C129" s="501"/>
      <c r="D129" s="501"/>
      <c r="E129" s="501"/>
      <c r="F129" s="501"/>
      <c r="G129" s="501"/>
      <c r="H129" s="501"/>
      <c r="I129" s="501"/>
      <c r="J129" s="501"/>
      <c r="K129" s="480"/>
      <c r="L129" s="480"/>
      <c r="M129" s="480"/>
    </row>
    <row r="130" spans="1:17" x14ac:dyDescent="0.2">
      <c r="A130" s="501"/>
      <c r="B130" s="501"/>
      <c r="C130" s="501"/>
      <c r="D130" s="501"/>
      <c r="E130" s="501"/>
      <c r="F130" s="501"/>
      <c r="G130" s="501"/>
      <c r="H130" s="501"/>
      <c r="I130" s="501"/>
      <c r="J130" s="501"/>
      <c r="K130" s="480"/>
      <c r="L130" s="480"/>
      <c r="M130" s="480"/>
    </row>
    <row r="131" spans="1:17" x14ac:dyDescent="0.2">
      <c r="A131" s="508"/>
      <c r="B131" s="508"/>
      <c r="C131" s="508"/>
      <c r="D131" s="508"/>
      <c r="E131" s="508"/>
      <c r="F131" s="508"/>
      <c r="G131" s="508"/>
      <c r="H131" s="508"/>
      <c r="I131" s="508"/>
      <c r="J131" s="508"/>
      <c r="K131" s="481"/>
      <c r="L131" s="481"/>
      <c r="M131" s="481"/>
    </row>
    <row r="134" spans="1:17" ht="15" customHeight="1" x14ac:dyDescent="0.2">
      <c r="A134" s="500"/>
      <c r="B134" s="500"/>
      <c r="C134" s="500"/>
      <c r="D134" s="501"/>
      <c r="E134" s="501"/>
      <c r="F134" s="501"/>
      <c r="G134" s="501"/>
      <c r="H134" s="501"/>
      <c r="I134" s="501"/>
      <c r="J134" s="501"/>
      <c r="K134" s="501"/>
      <c r="L134" s="501"/>
      <c r="M134" s="501"/>
    </row>
    <row r="135" spans="1:17" ht="15" x14ac:dyDescent="0.2">
      <c r="A135" s="472"/>
      <c r="B135" s="473"/>
      <c r="C135" s="473"/>
      <c r="D135" s="473"/>
      <c r="E135" s="473"/>
      <c r="F135" s="473"/>
      <c r="G135" s="473"/>
      <c r="H135" s="473"/>
      <c r="I135" s="473"/>
      <c r="J135" s="473"/>
      <c r="K135" s="473"/>
      <c r="L135" s="474"/>
      <c r="M135" s="475"/>
    </row>
    <row r="136" spans="1:17" x14ac:dyDescent="0.2">
      <c r="A136" s="502"/>
      <c r="B136" s="503"/>
      <c r="C136" s="503"/>
      <c r="D136" s="503"/>
      <c r="E136" s="503"/>
      <c r="F136" s="503"/>
      <c r="G136" s="503"/>
      <c r="H136" s="503"/>
      <c r="I136" s="503"/>
      <c r="J136" s="499"/>
      <c r="K136" s="499"/>
      <c r="L136" s="499"/>
      <c r="M136" s="499"/>
    </row>
    <row r="137" spans="1:17" ht="15" customHeight="1" x14ac:dyDescent="0.2">
      <c r="A137" s="502"/>
      <c r="B137" s="504"/>
      <c r="C137" s="505"/>
      <c r="D137" s="499"/>
      <c r="E137" s="499"/>
      <c r="F137" s="499"/>
      <c r="G137" s="499"/>
      <c r="H137" s="499"/>
      <c r="I137" s="499"/>
      <c r="J137" s="499"/>
      <c r="K137" s="499"/>
      <c r="L137" s="499"/>
      <c r="M137" s="499"/>
    </row>
    <row r="138" spans="1:17" x14ac:dyDescent="0.2">
      <c r="A138" s="502"/>
      <c r="B138" s="504"/>
      <c r="C138" s="505"/>
      <c r="D138" s="476"/>
      <c r="E138" s="476"/>
      <c r="F138" s="476"/>
      <c r="G138" s="476"/>
      <c r="H138" s="476"/>
      <c r="I138" s="476"/>
      <c r="J138" s="499"/>
      <c r="K138" s="499"/>
      <c r="L138" s="499"/>
      <c r="M138" s="499"/>
    </row>
    <row r="139" spans="1:17" x14ac:dyDescent="0.2">
      <c r="A139" s="502"/>
      <c r="B139" s="505"/>
      <c r="C139" s="505"/>
      <c r="D139" s="505"/>
      <c r="E139" s="505"/>
      <c r="F139" s="505"/>
      <c r="G139" s="505"/>
      <c r="H139" s="504"/>
      <c r="I139" s="504"/>
      <c r="J139" s="477"/>
      <c r="K139" s="476"/>
      <c r="L139" s="477"/>
      <c r="M139" s="476"/>
    </row>
    <row r="140" spans="1:17" x14ac:dyDescent="0.2">
      <c r="A140" s="477"/>
      <c r="B140" s="477"/>
      <c r="C140" s="477"/>
      <c r="D140" s="477"/>
      <c r="E140" s="476"/>
      <c r="F140" s="476"/>
      <c r="G140" s="476"/>
      <c r="H140" s="477"/>
      <c r="I140" s="477"/>
      <c r="J140" s="477"/>
      <c r="K140" s="477"/>
      <c r="L140" s="477"/>
      <c r="M140" s="476"/>
    </row>
    <row r="141" spans="1:17" x14ac:dyDescent="0.2">
      <c r="A141" s="478"/>
      <c r="B141" s="479"/>
      <c r="C141" s="480"/>
      <c r="D141" s="480"/>
      <c r="E141" s="480"/>
      <c r="F141" s="480"/>
      <c r="G141" s="480"/>
      <c r="H141" s="480"/>
      <c r="I141" s="480"/>
      <c r="J141" s="480"/>
      <c r="K141" s="480"/>
      <c r="L141" s="481"/>
      <c r="M141" s="482"/>
    </row>
    <row r="142" spans="1:17" x14ac:dyDescent="0.2">
      <c r="A142" s="483"/>
      <c r="B142" s="484"/>
      <c r="C142" s="485"/>
      <c r="D142" s="485"/>
      <c r="E142" s="485"/>
      <c r="F142" s="485"/>
      <c r="G142" s="485"/>
      <c r="H142" s="485"/>
      <c r="I142" s="485"/>
      <c r="J142" s="485"/>
      <c r="K142" s="485"/>
      <c r="L142" s="481"/>
      <c r="M142" s="482"/>
    </row>
    <row r="143" spans="1:17" x14ac:dyDescent="0.2">
      <c r="A143" s="478"/>
      <c r="B143" s="479"/>
      <c r="C143" s="480"/>
      <c r="D143" s="480"/>
      <c r="E143" s="480"/>
      <c r="F143" s="480"/>
      <c r="G143" s="480"/>
      <c r="H143" s="480"/>
      <c r="I143" s="480"/>
      <c r="J143" s="480"/>
      <c r="K143" s="480"/>
      <c r="L143" s="481"/>
      <c r="M143" s="482"/>
      <c r="Q143" s="493"/>
    </row>
    <row r="144" spans="1:17" x14ac:dyDescent="0.2">
      <c r="A144" s="478"/>
      <c r="B144" s="479"/>
      <c r="C144" s="480"/>
      <c r="D144" s="480"/>
      <c r="E144" s="480"/>
      <c r="F144" s="480"/>
      <c r="G144" s="480"/>
      <c r="H144" s="480"/>
      <c r="I144" s="480"/>
      <c r="J144" s="480"/>
      <c r="K144" s="480"/>
      <c r="L144" s="481"/>
      <c r="M144" s="482"/>
    </row>
    <row r="145" spans="1:17" x14ac:dyDescent="0.2">
      <c r="A145" s="478"/>
      <c r="B145" s="479"/>
      <c r="C145" s="480"/>
      <c r="D145" s="480"/>
      <c r="E145" s="480"/>
      <c r="F145" s="480"/>
      <c r="G145" s="480"/>
      <c r="H145" s="480"/>
      <c r="I145" s="480"/>
      <c r="J145" s="480"/>
      <c r="K145" s="480"/>
      <c r="L145" s="481"/>
      <c r="M145" s="482"/>
    </row>
    <row r="146" spans="1:17" x14ac:dyDescent="0.2">
      <c r="A146" s="478"/>
      <c r="B146" s="479"/>
      <c r="C146" s="480"/>
      <c r="D146" s="480"/>
      <c r="E146" s="480"/>
      <c r="F146" s="480"/>
      <c r="G146" s="480"/>
      <c r="H146" s="480"/>
      <c r="I146" s="480"/>
      <c r="J146" s="480"/>
      <c r="K146" s="480"/>
      <c r="L146" s="481"/>
      <c r="M146" s="482"/>
    </row>
    <row r="147" spans="1:17" ht="15" customHeight="1" x14ac:dyDescent="0.2">
      <c r="A147" s="486"/>
      <c r="B147" s="479"/>
      <c r="C147" s="480"/>
      <c r="D147" s="480"/>
      <c r="E147" s="480"/>
      <c r="F147" s="480"/>
      <c r="G147" s="480"/>
      <c r="H147" s="480"/>
      <c r="I147" s="480"/>
      <c r="J147" s="480"/>
      <c r="K147" s="480"/>
      <c r="L147" s="481"/>
      <c r="M147" s="482"/>
    </row>
    <row r="148" spans="1:17" x14ac:dyDescent="0.2">
      <c r="A148" s="487"/>
      <c r="B148" s="488"/>
      <c r="C148" s="488"/>
      <c r="D148" s="488"/>
      <c r="E148" s="488"/>
      <c r="F148" s="488"/>
      <c r="G148" s="488"/>
      <c r="H148" s="488"/>
      <c r="I148" s="488"/>
      <c r="J148" s="488"/>
      <c r="K148" s="488"/>
      <c r="L148" s="488"/>
      <c r="M148" s="489"/>
    </row>
    <row r="149" spans="1:17" x14ac:dyDescent="0.2">
      <c r="A149" s="490"/>
      <c r="B149" s="491"/>
      <c r="C149" s="492"/>
      <c r="D149" s="492"/>
      <c r="E149" s="492"/>
      <c r="F149" s="492"/>
      <c r="G149" s="492"/>
      <c r="H149" s="492"/>
      <c r="I149" s="492"/>
      <c r="J149" s="492"/>
      <c r="K149" s="492"/>
      <c r="L149" s="492"/>
      <c r="M149" s="492"/>
    </row>
    <row r="150" spans="1:17" x14ac:dyDescent="0.2">
      <c r="A150" s="490"/>
      <c r="B150" s="491"/>
      <c r="C150" s="492"/>
      <c r="D150" s="492"/>
      <c r="E150" s="492"/>
      <c r="F150" s="492"/>
      <c r="G150" s="492"/>
      <c r="H150" s="492"/>
      <c r="I150" s="492"/>
      <c r="J150" s="492"/>
      <c r="K150" s="492"/>
      <c r="L150" s="492"/>
      <c r="M150" s="492"/>
    </row>
    <row r="151" spans="1:17" x14ac:dyDescent="0.2">
      <c r="A151" s="478"/>
      <c r="B151" s="479"/>
      <c r="C151" s="480"/>
      <c r="D151" s="480"/>
      <c r="E151" s="480"/>
      <c r="F151" s="480"/>
      <c r="G151" s="480"/>
      <c r="H151" s="480"/>
      <c r="I151" s="480"/>
      <c r="J151" s="480"/>
      <c r="K151" s="480"/>
      <c r="L151" s="481"/>
      <c r="M151" s="482"/>
    </row>
    <row r="152" spans="1:17" x14ac:dyDescent="0.2">
      <c r="A152" s="478"/>
      <c r="B152" s="484"/>
      <c r="C152" s="484"/>
      <c r="D152" s="480"/>
      <c r="E152" s="480"/>
      <c r="F152" s="480"/>
      <c r="G152" s="480"/>
      <c r="H152" s="480"/>
      <c r="I152" s="480"/>
      <c r="J152" s="480"/>
      <c r="K152" s="480"/>
      <c r="L152" s="481"/>
      <c r="M152" s="482"/>
      <c r="Q152" s="493"/>
    </row>
    <row r="153" spans="1:17" x14ac:dyDescent="0.2">
      <c r="A153" s="478"/>
      <c r="B153" s="479"/>
      <c r="C153" s="480"/>
      <c r="D153" s="480"/>
      <c r="E153" s="480"/>
      <c r="F153" s="480"/>
      <c r="G153" s="480"/>
      <c r="H153" s="480"/>
      <c r="I153" s="480"/>
      <c r="J153" s="480"/>
      <c r="K153" s="480"/>
      <c r="L153" s="481"/>
      <c r="M153" s="482"/>
    </row>
    <row r="154" spans="1:17" x14ac:dyDescent="0.2">
      <c r="A154" s="478"/>
      <c r="B154" s="479"/>
      <c r="C154" s="480"/>
      <c r="D154" s="480"/>
      <c r="E154" s="480"/>
      <c r="F154" s="480"/>
      <c r="G154" s="480"/>
      <c r="H154" s="480"/>
      <c r="I154" s="480"/>
      <c r="J154" s="480"/>
      <c r="K154" s="480"/>
      <c r="L154" s="481"/>
      <c r="M154" s="482"/>
    </row>
    <row r="155" spans="1:17" x14ac:dyDescent="0.2">
      <c r="A155" s="486"/>
      <c r="B155" s="479"/>
      <c r="C155" s="480"/>
      <c r="D155" s="480"/>
      <c r="E155" s="480"/>
      <c r="F155" s="480"/>
      <c r="G155" s="480"/>
      <c r="H155" s="480"/>
      <c r="I155" s="480"/>
      <c r="J155" s="480"/>
      <c r="K155" s="480"/>
      <c r="L155" s="481"/>
      <c r="M155" s="482"/>
    </row>
    <row r="156" spans="1:17" x14ac:dyDescent="0.2">
      <c r="A156" s="486"/>
      <c r="B156" s="479"/>
      <c r="C156" s="480"/>
      <c r="D156" s="480"/>
      <c r="E156" s="480"/>
      <c r="F156" s="480"/>
      <c r="G156" s="480"/>
      <c r="H156" s="480"/>
      <c r="I156" s="480"/>
      <c r="J156" s="480"/>
      <c r="K156" s="480"/>
      <c r="L156" s="481"/>
      <c r="M156" s="482"/>
    </row>
    <row r="157" spans="1:17" x14ac:dyDescent="0.2">
      <c r="A157" s="494"/>
      <c r="B157" s="488"/>
      <c r="C157" s="488"/>
      <c r="D157" s="488"/>
      <c r="E157" s="488"/>
      <c r="F157" s="488"/>
      <c r="G157" s="488"/>
      <c r="H157" s="488"/>
      <c r="I157" s="488"/>
      <c r="J157" s="488"/>
      <c r="K157" s="488"/>
      <c r="L157" s="488"/>
      <c r="M157" s="489"/>
    </row>
    <row r="158" spans="1:17" x14ac:dyDescent="0.2">
      <c r="A158" s="506"/>
      <c r="B158" s="506"/>
      <c r="C158" s="506"/>
      <c r="D158" s="506"/>
      <c r="E158" s="506"/>
      <c r="F158" s="506"/>
      <c r="G158" s="506"/>
      <c r="H158" s="506"/>
      <c r="I158" s="506"/>
      <c r="J158" s="506"/>
      <c r="K158" s="506"/>
      <c r="L158" s="506"/>
      <c r="M158" s="506"/>
    </row>
    <row r="159" spans="1:17" ht="5.25" customHeight="1" x14ac:dyDescent="0.2">
      <c r="A159" s="495"/>
      <c r="B159" s="495"/>
      <c r="C159" s="495"/>
      <c r="D159" s="495"/>
      <c r="E159" s="495"/>
      <c r="F159" s="495"/>
      <c r="G159" s="495"/>
      <c r="H159" s="495"/>
      <c r="I159" s="495"/>
      <c r="J159" s="495"/>
      <c r="K159" s="495"/>
      <c r="L159" s="495"/>
      <c r="M159" s="495"/>
    </row>
    <row r="160" spans="1:17" ht="15.75" x14ac:dyDescent="0.2">
      <c r="A160" s="507"/>
      <c r="B160" s="507"/>
      <c r="C160" s="507"/>
      <c r="D160" s="507"/>
      <c r="E160" s="507"/>
      <c r="F160" s="507"/>
      <c r="G160" s="507"/>
      <c r="H160" s="507"/>
      <c r="I160" s="507"/>
      <c r="J160" s="507"/>
      <c r="K160" s="507"/>
      <c r="L160" s="507"/>
      <c r="M160" s="507"/>
    </row>
    <row r="161" spans="1:13" ht="12" customHeight="1" x14ac:dyDescent="0.2">
      <c r="A161" s="496"/>
      <c r="B161" s="496"/>
      <c r="C161" s="496"/>
      <c r="D161" s="496"/>
      <c r="E161" s="496"/>
      <c r="F161" s="496"/>
      <c r="G161" s="496"/>
      <c r="H161" s="496"/>
      <c r="I161" s="496"/>
      <c r="J161" s="496"/>
      <c r="K161" s="496"/>
      <c r="L161" s="474"/>
      <c r="M161" s="474"/>
    </row>
    <row r="162" spans="1:13" x14ac:dyDescent="0.2">
      <c r="A162" s="508"/>
      <c r="B162" s="508"/>
      <c r="C162" s="508"/>
      <c r="D162" s="508"/>
      <c r="E162" s="508"/>
      <c r="F162" s="508"/>
      <c r="G162" s="508"/>
      <c r="H162" s="508"/>
      <c r="I162" s="508"/>
      <c r="J162" s="508"/>
      <c r="K162" s="497"/>
      <c r="L162" s="497"/>
      <c r="M162" s="497"/>
    </row>
    <row r="163" spans="1:13" x14ac:dyDescent="0.2">
      <c r="A163" s="501"/>
      <c r="B163" s="501"/>
      <c r="C163" s="501"/>
      <c r="D163" s="501"/>
      <c r="E163" s="501"/>
      <c r="F163" s="501"/>
      <c r="G163" s="501"/>
      <c r="H163" s="501"/>
      <c r="I163" s="501"/>
      <c r="J163" s="501"/>
      <c r="K163" s="480"/>
      <c r="L163" s="480"/>
      <c r="M163" s="480"/>
    </row>
    <row r="164" spans="1:13" x14ac:dyDescent="0.2">
      <c r="A164" s="501"/>
      <c r="B164" s="501"/>
      <c r="C164" s="501"/>
      <c r="D164" s="501"/>
      <c r="E164" s="501"/>
      <c r="F164" s="501"/>
      <c r="G164" s="501"/>
      <c r="H164" s="501"/>
      <c r="I164" s="501"/>
      <c r="J164" s="501"/>
      <c r="K164" s="480"/>
      <c r="L164" s="480"/>
      <c r="M164" s="480"/>
    </row>
    <row r="165" spans="1:13" x14ac:dyDescent="0.2">
      <c r="A165" s="508"/>
      <c r="B165" s="508"/>
      <c r="C165" s="508"/>
      <c r="D165" s="508"/>
      <c r="E165" s="508"/>
      <c r="F165" s="508"/>
      <c r="G165" s="508"/>
      <c r="H165" s="508"/>
      <c r="I165" s="508"/>
      <c r="J165" s="508"/>
      <c r="K165" s="481"/>
      <c r="L165" s="481"/>
      <c r="M165" s="481"/>
    </row>
  </sheetData>
  <mergeCells count="12">
    <mergeCell ref="A23:E23"/>
    <mergeCell ref="A1:E1"/>
    <mergeCell ref="A2:E2"/>
    <mergeCell ref="A3:B3"/>
    <mergeCell ref="C3:E3"/>
    <mergeCell ref="A5:A8"/>
    <mergeCell ref="B5:E5"/>
    <mergeCell ref="B6:B8"/>
    <mergeCell ref="C6:E6"/>
    <mergeCell ref="C7:C8"/>
    <mergeCell ref="D7:D8"/>
    <mergeCell ref="E7:E8"/>
  </mergeCells>
  <printOptions horizontalCentered="1"/>
  <pageMargins left="0.78740157480314965" right="0.78740157480314965" top="1.1417322834645669" bottom="0.78740157480314965" header="0.55118110236220474" footer="0.78740157480314965"/>
  <pageSetup paperSize="9" orientation="landscape" r:id="rId1"/>
  <headerFooter alignWithMargins="0">
    <oddHeader>&amp;R&amp;"-,Félkövér dőlt"&amp;12 12. melléklet</oddHeader>
  </headerFooter>
  <rowBreaks count="4" manualBreakCount="4">
    <brk id="33" max="12" man="1"/>
    <brk id="66" max="16383" man="1"/>
    <brk id="99" max="12" man="1"/>
    <brk id="133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9"/>
  <sheetViews>
    <sheetView view="pageLayout" zoomScaleNormal="100" zoomScaleSheetLayoutView="100" workbookViewId="0">
      <selection activeCell="B1" sqref="B1:D1"/>
    </sheetView>
  </sheetViews>
  <sheetFormatPr defaultColWidth="9.140625" defaultRowHeight="12.75" x14ac:dyDescent="0.2"/>
  <cols>
    <col min="1" max="1" width="4.42578125" style="353" customWidth="1"/>
    <col min="2" max="2" width="36.5703125" style="353" bestFit="1" customWidth="1"/>
    <col min="3" max="3" width="16.5703125" style="353" customWidth="1"/>
    <col min="4" max="4" width="18" style="353" bestFit="1" customWidth="1"/>
    <col min="5" max="256" width="9.140625" style="353"/>
    <col min="257" max="257" width="4.42578125" style="353" customWidth="1"/>
    <col min="258" max="258" width="34.5703125" style="353" bestFit="1" customWidth="1"/>
    <col min="259" max="259" width="16.5703125" style="353" customWidth="1"/>
    <col min="260" max="260" width="18" style="353" bestFit="1" customWidth="1"/>
    <col min="261" max="512" width="9.140625" style="353"/>
    <col min="513" max="513" width="4.42578125" style="353" customWidth="1"/>
    <col min="514" max="514" width="34.5703125" style="353" bestFit="1" customWidth="1"/>
    <col min="515" max="515" width="16.5703125" style="353" customWidth="1"/>
    <col min="516" max="516" width="18" style="353" bestFit="1" customWidth="1"/>
    <col min="517" max="768" width="9.140625" style="353"/>
    <col min="769" max="769" width="4.42578125" style="353" customWidth="1"/>
    <col min="770" max="770" width="34.5703125" style="353" bestFit="1" customWidth="1"/>
    <col min="771" max="771" width="16.5703125" style="353" customWidth="1"/>
    <col min="772" max="772" width="18" style="353" bestFit="1" customWidth="1"/>
    <col min="773" max="1024" width="9.140625" style="353"/>
    <col min="1025" max="1025" width="4.42578125" style="353" customWidth="1"/>
    <col min="1026" max="1026" width="34.5703125" style="353" bestFit="1" customWidth="1"/>
    <col min="1027" max="1027" width="16.5703125" style="353" customWidth="1"/>
    <col min="1028" max="1028" width="18" style="353" bestFit="1" customWidth="1"/>
    <col min="1029" max="1280" width="9.140625" style="353"/>
    <col min="1281" max="1281" width="4.42578125" style="353" customWidth="1"/>
    <col min="1282" max="1282" width="34.5703125" style="353" bestFit="1" customWidth="1"/>
    <col min="1283" max="1283" width="16.5703125" style="353" customWidth="1"/>
    <col min="1284" max="1284" width="18" style="353" bestFit="1" customWidth="1"/>
    <col min="1285" max="1536" width="9.140625" style="353"/>
    <col min="1537" max="1537" width="4.42578125" style="353" customWidth="1"/>
    <col min="1538" max="1538" width="34.5703125" style="353" bestFit="1" customWidth="1"/>
    <col min="1539" max="1539" width="16.5703125" style="353" customWidth="1"/>
    <col min="1540" max="1540" width="18" style="353" bestFit="1" customWidth="1"/>
    <col min="1541" max="1792" width="9.140625" style="353"/>
    <col min="1793" max="1793" width="4.42578125" style="353" customWidth="1"/>
    <col min="1794" max="1794" width="34.5703125" style="353" bestFit="1" customWidth="1"/>
    <col min="1795" max="1795" width="16.5703125" style="353" customWidth="1"/>
    <col min="1796" max="1796" width="18" style="353" bestFit="1" customWidth="1"/>
    <col min="1797" max="2048" width="9.140625" style="353"/>
    <col min="2049" max="2049" width="4.42578125" style="353" customWidth="1"/>
    <col min="2050" max="2050" width="34.5703125" style="353" bestFit="1" customWidth="1"/>
    <col min="2051" max="2051" width="16.5703125" style="353" customWidth="1"/>
    <col min="2052" max="2052" width="18" style="353" bestFit="1" customWidth="1"/>
    <col min="2053" max="2304" width="9.140625" style="353"/>
    <col min="2305" max="2305" width="4.42578125" style="353" customWidth="1"/>
    <col min="2306" max="2306" width="34.5703125" style="353" bestFit="1" customWidth="1"/>
    <col min="2307" max="2307" width="16.5703125" style="353" customWidth="1"/>
    <col min="2308" max="2308" width="18" style="353" bestFit="1" customWidth="1"/>
    <col min="2309" max="2560" width="9.140625" style="353"/>
    <col min="2561" max="2561" width="4.42578125" style="353" customWidth="1"/>
    <col min="2562" max="2562" width="34.5703125" style="353" bestFit="1" customWidth="1"/>
    <col min="2563" max="2563" width="16.5703125" style="353" customWidth="1"/>
    <col min="2564" max="2564" width="18" style="353" bestFit="1" customWidth="1"/>
    <col min="2565" max="2816" width="9.140625" style="353"/>
    <col min="2817" max="2817" width="4.42578125" style="353" customWidth="1"/>
    <col min="2818" max="2818" width="34.5703125" style="353" bestFit="1" customWidth="1"/>
    <col min="2819" max="2819" width="16.5703125" style="353" customWidth="1"/>
    <col min="2820" max="2820" width="18" style="353" bestFit="1" customWidth="1"/>
    <col min="2821" max="3072" width="9.140625" style="353"/>
    <col min="3073" max="3073" width="4.42578125" style="353" customWidth="1"/>
    <col min="3074" max="3074" width="34.5703125" style="353" bestFit="1" customWidth="1"/>
    <col min="3075" max="3075" width="16.5703125" style="353" customWidth="1"/>
    <col min="3076" max="3076" width="18" style="353" bestFit="1" customWidth="1"/>
    <col min="3077" max="3328" width="9.140625" style="353"/>
    <col min="3329" max="3329" width="4.42578125" style="353" customWidth="1"/>
    <col min="3330" max="3330" width="34.5703125" style="353" bestFit="1" customWidth="1"/>
    <col min="3331" max="3331" width="16.5703125" style="353" customWidth="1"/>
    <col min="3332" max="3332" width="18" style="353" bestFit="1" customWidth="1"/>
    <col min="3333" max="3584" width="9.140625" style="353"/>
    <col min="3585" max="3585" width="4.42578125" style="353" customWidth="1"/>
    <col min="3586" max="3586" width="34.5703125" style="353" bestFit="1" customWidth="1"/>
    <col min="3587" max="3587" width="16.5703125" style="353" customWidth="1"/>
    <col min="3588" max="3588" width="18" style="353" bestFit="1" customWidth="1"/>
    <col min="3589" max="3840" width="9.140625" style="353"/>
    <col min="3841" max="3841" width="4.42578125" style="353" customWidth="1"/>
    <col min="3842" max="3842" width="34.5703125" style="353" bestFit="1" customWidth="1"/>
    <col min="3843" max="3843" width="16.5703125" style="353" customWidth="1"/>
    <col min="3844" max="3844" width="18" style="353" bestFit="1" customWidth="1"/>
    <col min="3845" max="4096" width="9.140625" style="353"/>
    <col min="4097" max="4097" width="4.42578125" style="353" customWidth="1"/>
    <col min="4098" max="4098" width="34.5703125" style="353" bestFit="1" customWidth="1"/>
    <col min="4099" max="4099" width="16.5703125" style="353" customWidth="1"/>
    <col min="4100" max="4100" width="18" style="353" bestFit="1" customWidth="1"/>
    <col min="4101" max="4352" width="9.140625" style="353"/>
    <col min="4353" max="4353" width="4.42578125" style="353" customWidth="1"/>
    <col min="4354" max="4354" width="34.5703125" style="353" bestFit="1" customWidth="1"/>
    <col min="4355" max="4355" width="16.5703125" style="353" customWidth="1"/>
    <col min="4356" max="4356" width="18" style="353" bestFit="1" customWidth="1"/>
    <col min="4357" max="4608" width="9.140625" style="353"/>
    <col min="4609" max="4609" width="4.42578125" style="353" customWidth="1"/>
    <col min="4610" max="4610" width="34.5703125" style="353" bestFit="1" customWidth="1"/>
    <col min="4611" max="4611" width="16.5703125" style="353" customWidth="1"/>
    <col min="4612" max="4612" width="18" style="353" bestFit="1" customWidth="1"/>
    <col min="4613" max="4864" width="9.140625" style="353"/>
    <col min="4865" max="4865" width="4.42578125" style="353" customWidth="1"/>
    <col min="4866" max="4866" width="34.5703125" style="353" bestFit="1" customWidth="1"/>
    <col min="4867" max="4867" width="16.5703125" style="353" customWidth="1"/>
    <col min="4868" max="4868" width="18" style="353" bestFit="1" customWidth="1"/>
    <col min="4869" max="5120" width="9.140625" style="353"/>
    <col min="5121" max="5121" width="4.42578125" style="353" customWidth="1"/>
    <col min="5122" max="5122" width="34.5703125" style="353" bestFit="1" customWidth="1"/>
    <col min="5123" max="5123" width="16.5703125" style="353" customWidth="1"/>
    <col min="5124" max="5124" width="18" style="353" bestFit="1" customWidth="1"/>
    <col min="5125" max="5376" width="9.140625" style="353"/>
    <col min="5377" max="5377" width="4.42578125" style="353" customWidth="1"/>
    <col min="5378" max="5378" width="34.5703125" style="353" bestFit="1" customWidth="1"/>
    <col min="5379" max="5379" width="16.5703125" style="353" customWidth="1"/>
    <col min="5380" max="5380" width="18" style="353" bestFit="1" customWidth="1"/>
    <col min="5381" max="5632" width="9.140625" style="353"/>
    <col min="5633" max="5633" width="4.42578125" style="353" customWidth="1"/>
    <col min="5634" max="5634" width="34.5703125" style="353" bestFit="1" customWidth="1"/>
    <col min="5635" max="5635" width="16.5703125" style="353" customWidth="1"/>
    <col min="5636" max="5636" width="18" style="353" bestFit="1" customWidth="1"/>
    <col min="5637" max="5888" width="9.140625" style="353"/>
    <col min="5889" max="5889" width="4.42578125" style="353" customWidth="1"/>
    <col min="5890" max="5890" width="34.5703125" style="353" bestFit="1" customWidth="1"/>
    <col min="5891" max="5891" width="16.5703125" style="353" customWidth="1"/>
    <col min="5892" max="5892" width="18" style="353" bestFit="1" customWidth="1"/>
    <col min="5893" max="6144" width="9.140625" style="353"/>
    <col min="6145" max="6145" width="4.42578125" style="353" customWidth="1"/>
    <col min="6146" max="6146" width="34.5703125" style="353" bestFit="1" customWidth="1"/>
    <col min="6147" max="6147" width="16.5703125" style="353" customWidth="1"/>
    <col min="6148" max="6148" width="18" style="353" bestFit="1" customWidth="1"/>
    <col min="6149" max="6400" width="9.140625" style="353"/>
    <col min="6401" max="6401" width="4.42578125" style="353" customWidth="1"/>
    <col min="6402" max="6402" width="34.5703125" style="353" bestFit="1" customWidth="1"/>
    <col min="6403" max="6403" width="16.5703125" style="353" customWidth="1"/>
    <col min="6404" max="6404" width="18" style="353" bestFit="1" customWidth="1"/>
    <col min="6405" max="6656" width="9.140625" style="353"/>
    <col min="6657" max="6657" width="4.42578125" style="353" customWidth="1"/>
    <col min="6658" max="6658" width="34.5703125" style="353" bestFit="1" customWidth="1"/>
    <col min="6659" max="6659" width="16.5703125" style="353" customWidth="1"/>
    <col min="6660" max="6660" width="18" style="353" bestFit="1" customWidth="1"/>
    <col min="6661" max="6912" width="9.140625" style="353"/>
    <col min="6913" max="6913" width="4.42578125" style="353" customWidth="1"/>
    <col min="6914" max="6914" width="34.5703125" style="353" bestFit="1" customWidth="1"/>
    <col min="6915" max="6915" width="16.5703125" style="353" customWidth="1"/>
    <col min="6916" max="6916" width="18" style="353" bestFit="1" customWidth="1"/>
    <col min="6917" max="7168" width="9.140625" style="353"/>
    <col min="7169" max="7169" width="4.42578125" style="353" customWidth="1"/>
    <col min="7170" max="7170" width="34.5703125" style="353" bestFit="1" customWidth="1"/>
    <col min="7171" max="7171" width="16.5703125" style="353" customWidth="1"/>
    <col min="7172" max="7172" width="18" style="353" bestFit="1" customWidth="1"/>
    <col min="7173" max="7424" width="9.140625" style="353"/>
    <col min="7425" max="7425" width="4.42578125" style="353" customWidth="1"/>
    <col min="7426" max="7426" width="34.5703125" style="353" bestFit="1" customWidth="1"/>
    <col min="7427" max="7427" width="16.5703125" style="353" customWidth="1"/>
    <col min="7428" max="7428" width="18" style="353" bestFit="1" customWidth="1"/>
    <col min="7429" max="7680" width="9.140625" style="353"/>
    <col min="7681" max="7681" width="4.42578125" style="353" customWidth="1"/>
    <col min="7682" max="7682" width="34.5703125" style="353" bestFit="1" customWidth="1"/>
    <col min="7683" max="7683" width="16.5703125" style="353" customWidth="1"/>
    <col min="7684" max="7684" width="18" style="353" bestFit="1" customWidth="1"/>
    <col min="7685" max="7936" width="9.140625" style="353"/>
    <col min="7937" max="7937" width="4.42578125" style="353" customWidth="1"/>
    <col min="7938" max="7938" width="34.5703125" style="353" bestFit="1" customWidth="1"/>
    <col min="7939" max="7939" width="16.5703125" style="353" customWidth="1"/>
    <col min="7940" max="7940" width="18" style="353" bestFit="1" customWidth="1"/>
    <col min="7941" max="8192" width="9.140625" style="353"/>
    <col min="8193" max="8193" width="4.42578125" style="353" customWidth="1"/>
    <col min="8194" max="8194" width="34.5703125" style="353" bestFit="1" customWidth="1"/>
    <col min="8195" max="8195" width="16.5703125" style="353" customWidth="1"/>
    <col min="8196" max="8196" width="18" style="353" bestFit="1" customWidth="1"/>
    <col min="8197" max="8448" width="9.140625" style="353"/>
    <col min="8449" max="8449" width="4.42578125" style="353" customWidth="1"/>
    <col min="8450" max="8450" width="34.5703125" style="353" bestFit="1" customWidth="1"/>
    <col min="8451" max="8451" width="16.5703125" style="353" customWidth="1"/>
    <col min="8452" max="8452" width="18" style="353" bestFit="1" customWidth="1"/>
    <col min="8453" max="8704" width="9.140625" style="353"/>
    <col min="8705" max="8705" width="4.42578125" style="353" customWidth="1"/>
    <col min="8706" max="8706" width="34.5703125" style="353" bestFit="1" customWidth="1"/>
    <col min="8707" max="8707" width="16.5703125" style="353" customWidth="1"/>
    <col min="8708" max="8708" width="18" style="353" bestFit="1" customWidth="1"/>
    <col min="8709" max="8960" width="9.140625" style="353"/>
    <col min="8961" max="8961" width="4.42578125" style="353" customWidth="1"/>
    <col min="8962" max="8962" width="34.5703125" style="353" bestFit="1" customWidth="1"/>
    <col min="8963" max="8963" width="16.5703125" style="353" customWidth="1"/>
    <col min="8964" max="8964" width="18" style="353" bestFit="1" customWidth="1"/>
    <col min="8965" max="9216" width="9.140625" style="353"/>
    <col min="9217" max="9217" width="4.42578125" style="353" customWidth="1"/>
    <col min="9218" max="9218" width="34.5703125" style="353" bestFit="1" customWidth="1"/>
    <col min="9219" max="9219" width="16.5703125" style="353" customWidth="1"/>
    <col min="9220" max="9220" width="18" style="353" bestFit="1" customWidth="1"/>
    <col min="9221" max="9472" width="9.140625" style="353"/>
    <col min="9473" max="9473" width="4.42578125" style="353" customWidth="1"/>
    <col min="9474" max="9474" width="34.5703125" style="353" bestFit="1" customWidth="1"/>
    <col min="9475" max="9475" width="16.5703125" style="353" customWidth="1"/>
    <col min="9476" max="9476" width="18" style="353" bestFit="1" customWidth="1"/>
    <col min="9477" max="9728" width="9.140625" style="353"/>
    <col min="9729" max="9729" width="4.42578125" style="353" customWidth="1"/>
    <col min="9730" max="9730" width="34.5703125" style="353" bestFit="1" customWidth="1"/>
    <col min="9731" max="9731" width="16.5703125" style="353" customWidth="1"/>
    <col min="9732" max="9732" width="18" style="353" bestFit="1" customWidth="1"/>
    <col min="9733" max="9984" width="9.140625" style="353"/>
    <col min="9985" max="9985" width="4.42578125" style="353" customWidth="1"/>
    <col min="9986" max="9986" width="34.5703125" style="353" bestFit="1" customWidth="1"/>
    <col min="9987" max="9987" width="16.5703125" style="353" customWidth="1"/>
    <col min="9988" max="9988" width="18" style="353" bestFit="1" customWidth="1"/>
    <col min="9989" max="10240" width="9.140625" style="353"/>
    <col min="10241" max="10241" width="4.42578125" style="353" customWidth="1"/>
    <col min="10242" max="10242" width="34.5703125" style="353" bestFit="1" customWidth="1"/>
    <col min="10243" max="10243" width="16.5703125" style="353" customWidth="1"/>
    <col min="10244" max="10244" width="18" style="353" bestFit="1" customWidth="1"/>
    <col min="10245" max="10496" width="9.140625" style="353"/>
    <col min="10497" max="10497" width="4.42578125" style="353" customWidth="1"/>
    <col min="10498" max="10498" width="34.5703125" style="353" bestFit="1" customWidth="1"/>
    <col min="10499" max="10499" width="16.5703125" style="353" customWidth="1"/>
    <col min="10500" max="10500" width="18" style="353" bestFit="1" customWidth="1"/>
    <col min="10501" max="10752" width="9.140625" style="353"/>
    <col min="10753" max="10753" width="4.42578125" style="353" customWidth="1"/>
    <col min="10754" max="10754" width="34.5703125" style="353" bestFit="1" customWidth="1"/>
    <col min="10755" max="10755" width="16.5703125" style="353" customWidth="1"/>
    <col min="10756" max="10756" width="18" style="353" bestFit="1" customWidth="1"/>
    <col min="10757" max="11008" width="9.140625" style="353"/>
    <col min="11009" max="11009" width="4.42578125" style="353" customWidth="1"/>
    <col min="11010" max="11010" width="34.5703125" style="353" bestFit="1" customWidth="1"/>
    <col min="11011" max="11011" width="16.5703125" style="353" customWidth="1"/>
    <col min="11012" max="11012" width="18" style="353" bestFit="1" customWidth="1"/>
    <col min="11013" max="11264" width="9.140625" style="353"/>
    <col min="11265" max="11265" width="4.42578125" style="353" customWidth="1"/>
    <col min="11266" max="11266" width="34.5703125" style="353" bestFit="1" customWidth="1"/>
    <col min="11267" max="11267" width="16.5703125" style="353" customWidth="1"/>
    <col min="11268" max="11268" width="18" style="353" bestFit="1" customWidth="1"/>
    <col min="11269" max="11520" width="9.140625" style="353"/>
    <col min="11521" max="11521" width="4.42578125" style="353" customWidth="1"/>
    <col min="11522" max="11522" width="34.5703125" style="353" bestFit="1" customWidth="1"/>
    <col min="11523" max="11523" width="16.5703125" style="353" customWidth="1"/>
    <col min="11524" max="11524" width="18" style="353" bestFit="1" customWidth="1"/>
    <col min="11525" max="11776" width="9.140625" style="353"/>
    <col min="11777" max="11777" width="4.42578125" style="353" customWidth="1"/>
    <col min="11778" max="11778" width="34.5703125" style="353" bestFit="1" customWidth="1"/>
    <col min="11779" max="11779" width="16.5703125" style="353" customWidth="1"/>
    <col min="11780" max="11780" width="18" style="353" bestFit="1" customWidth="1"/>
    <col min="11781" max="12032" width="9.140625" style="353"/>
    <col min="12033" max="12033" width="4.42578125" style="353" customWidth="1"/>
    <col min="12034" max="12034" width="34.5703125" style="353" bestFit="1" customWidth="1"/>
    <col min="12035" max="12035" width="16.5703125" style="353" customWidth="1"/>
    <col min="12036" max="12036" width="18" style="353" bestFit="1" customWidth="1"/>
    <col min="12037" max="12288" width="9.140625" style="353"/>
    <col min="12289" max="12289" width="4.42578125" style="353" customWidth="1"/>
    <col min="12290" max="12290" width="34.5703125" style="353" bestFit="1" customWidth="1"/>
    <col min="12291" max="12291" width="16.5703125" style="353" customWidth="1"/>
    <col min="12292" max="12292" width="18" style="353" bestFit="1" customWidth="1"/>
    <col min="12293" max="12544" width="9.140625" style="353"/>
    <col min="12545" max="12545" width="4.42578125" style="353" customWidth="1"/>
    <col min="12546" max="12546" width="34.5703125" style="353" bestFit="1" customWidth="1"/>
    <col min="12547" max="12547" width="16.5703125" style="353" customWidth="1"/>
    <col min="12548" max="12548" width="18" style="353" bestFit="1" customWidth="1"/>
    <col min="12549" max="12800" width="9.140625" style="353"/>
    <col min="12801" max="12801" width="4.42578125" style="353" customWidth="1"/>
    <col min="12802" max="12802" width="34.5703125" style="353" bestFit="1" customWidth="1"/>
    <col min="12803" max="12803" width="16.5703125" style="353" customWidth="1"/>
    <col min="12804" max="12804" width="18" style="353" bestFit="1" customWidth="1"/>
    <col min="12805" max="13056" width="9.140625" style="353"/>
    <col min="13057" max="13057" width="4.42578125" style="353" customWidth="1"/>
    <col min="13058" max="13058" width="34.5703125" style="353" bestFit="1" customWidth="1"/>
    <col min="13059" max="13059" width="16.5703125" style="353" customWidth="1"/>
    <col min="13060" max="13060" width="18" style="353" bestFit="1" customWidth="1"/>
    <col min="13061" max="13312" width="9.140625" style="353"/>
    <col min="13313" max="13313" width="4.42578125" style="353" customWidth="1"/>
    <col min="13314" max="13314" width="34.5703125" style="353" bestFit="1" customWidth="1"/>
    <col min="13315" max="13315" width="16.5703125" style="353" customWidth="1"/>
    <col min="13316" max="13316" width="18" style="353" bestFit="1" customWidth="1"/>
    <col min="13317" max="13568" width="9.140625" style="353"/>
    <col min="13569" max="13569" width="4.42578125" style="353" customWidth="1"/>
    <col min="13570" max="13570" width="34.5703125" style="353" bestFit="1" customWidth="1"/>
    <col min="13571" max="13571" width="16.5703125" style="353" customWidth="1"/>
    <col min="13572" max="13572" width="18" style="353" bestFit="1" customWidth="1"/>
    <col min="13573" max="13824" width="9.140625" style="353"/>
    <col min="13825" max="13825" width="4.42578125" style="353" customWidth="1"/>
    <col min="13826" max="13826" width="34.5703125" style="353" bestFit="1" customWidth="1"/>
    <col min="13827" max="13827" width="16.5703125" style="353" customWidth="1"/>
    <col min="13828" max="13828" width="18" style="353" bestFit="1" customWidth="1"/>
    <col min="13829" max="14080" width="9.140625" style="353"/>
    <col min="14081" max="14081" width="4.42578125" style="353" customWidth="1"/>
    <col min="14082" max="14082" width="34.5703125" style="353" bestFit="1" customWidth="1"/>
    <col min="14083" max="14083" width="16.5703125" style="353" customWidth="1"/>
    <col min="14084" max="14084" width="18" style="353" bestFit="1" customWidth="1"/>
    <col min="14085" max="14336" width="9.140625" style="353"/>
    <col min="14337" max="14337" width="4.42578125" style="353" customWidth="1"/>
    <col min="14338" max="14338" width="34.5703125" style="353" bestFit="1" customWidth="1"/>
    <col min="14339" max="14339" width="16.5703125" style="353" customWidth="1"/>
    <col min="14340" max="14340" width="18" style="353" bestFit="1" customWidth="1"/>
    <col min="14341" max="14592" width="9.140625" style="353"/>
    <col min="14593" max="14593" width="4.42578125" style="353" customWidth="1"/>
    <col min="14594" max="14594" width="34.5703125" style="353" bestFit="1" customWidth="1"/>
    <col min="14595" max="14595" width="16.5703125" style="353" customWidth="1"/>
    <col min="14596" max="14596" width="18" style="353" bestFit="1" customWidth="1"/>
    <col min="14597" max="14848" width="9.140625" style="353"/>
    <col min="14849" max="14849" width="4.42578125" style="353" customWidth="1"/>
    <col min="14850" max="14850" width="34.5703125" style="353" bestFit="1" customWidth="1"/>
    <col min="14851" max="14851" width="16.5703125" style="353" customWidth="1"/>
    <col min="14852" max="14852" width="18" style="353" bestFit="1" customWidth="1"/>
    <col min="14853" max="15104" width="9.140625" style="353"/>
    <col min="15105" max="15105" width="4.42578125" style="353" customWidth="1"/>
    <col min="15106" max="15106" width="34.5703125" style="353" bestFit="1" customWidth="1"/>
    <col min="15107" max="15107" width="16.5703125" style="353" customWidth="1"/>
    <col min="15108" max="15108" width="18" style="353" bestFit="1" customWidth="1"/>
    <col min="15109" max="15360" width="9.140625" style="353"/>
    <col min="15361" max="15361" width="4.42578125" style="353" customWidth="1"/>
    <col min="15362" max="15362" width="34.5703125" style="353" bestFit="1" customWidth="1"/>
    <col min="15363" max="15363" width="16.5703125" style="353" customWidth="1"/>
    <col min="15364" max="15364" width="18" style="353" bestFit="1" customWidth="1"/>
    <col min="15365" max="15616" width="9.140625" style="353"/>
    <col min="15617" max="15617" width="4.42578125" style="353" customWidth="1"/>
    <col min="15618" max="15618" width="34.5703125" style="353" bestFit="1" customWidth="1"/>
    <col min="15619" max="15619" width="16.5703125" style="353" customWidth="1"/>
    <col min="15620" max="15620" width="18" style="353" bestFit="1" customWidth="1"/>
    <col min="15621" max="15872" width="9.140625" style="353"/>
    <col min="15873" max="15873" width="4.42578125" style="353" customWidth="1"/>
    <col min="15874" max="15874" width="34.5703125" style="353" bestFit="1" customWidth="1"/>
    <col min="15875" max="15875" width="16.5703125" style="353" customWidth="1"/>
    <col min="15876" max="15876" width="18" style="353" bestFit="1" customWidth="1"/>
    <col min="15877" max="16128" width="9.140625" style="353"/>
    <col min="16129" max="16129" width="4.42578125" style="353" customWidth="1"/>
    <col min="16130" max="16130" width="34.5703125" style="353" bestFit="1" customWidth="1"/>
    <col min="16131" max="16131" width="16.5703125" style="353" customWidth="1"/>
    <col min="16132" max="16132" width="18" style="353" bestFit="1" customWidth="1"/>
    <col min="16133" max="16384" width="9.140625" style="353"/>
  </cols>
  <sheetData>
    <row r="1" spans="1:4" ht="18.75" thickBot="1" x14ac:dyDescent="0.3">
      <c r="B1" s="680" t="s">
        <v>754</v>
      </c>
      <c r="C1" s="680"/>
      <c r="D1" s="680"/>
    </row>
    <row r="2" spans="1:4" x14ac:dyDescent="0.2">
      <c r="A2" s="676" t="s">
        <v>691</v>
      </c>
      <c r="B2" s="352"/>
      <c r="C2" s="678" t="s">
        <v>698</v>
      </c>
      <c r="D2" s="679"/>
    </row>
    <row r="3" spans="1:4" ht="38.25" x14ac:dyDescent="0.2">
      <c r="A3" s="677"/>
      <c r="B3" s="354" t="s">
        <v>692</v>
      </c>
      <c r="C3" s="355" t="s">
        <v>693</v>
      </c>
      <c r="D3" s="356" t="s">
        <v>694</v>
      </c>
    </row>
    <row r="4" spans="1:4" ht="15.75" customHeight="1" x14ac:dyDescent="0.2">
      <c r="A4" s="357">
        <v>1</v>
      </c>
      <c r="B4" s="358" t="s">
        <v>458</v>
      </c>
      <c r="C4" s="358">
        <v>12</v>
      </c>
      <c r="D4" s="359">
        <v>10</v>
      </c>
    </row>
    <row r="5" spans="1:4" ht="15.75" customHeight="1" x14ac:dyDescent="0.2">
      <c r="A5" s="357">
        <v>2</v>
      </c>
      <c r="B5" s="358" t="s">
        <v>708</v>
      </c>
      <c r="C5" s="358">
        <v>6</v>
      </c>
      <c r="D5" s="359">
        <v>6</v>
      </c>
    </row>
    <row r="6" spans="1:4" ht="15.75" customHeight="1" x14ac:dyDescent="0.2">
      <c r="A6" s="357"/>
      <c r="B6" s="358"/>
      <c r="C6" s="358"/>
      <c r="D6" s="359"/>
    </row>
    <row r="7" spans="1:4" ht="15.75" customHeight="1" x14ac:dyDescent="0.2">
      <c r="A7" s="357"/>
      <c r="B7" s="358"/>
      <c r="C7" s="358"/>
      <c r="D7" s="359"/>
    </row>
    <row r="8" spans="1:4" s="363" customFormat="1" ht="15.75" customHeight="1" thickBot="1" x14ac:dyDescent="0.25">
      <c r="A8" s="360"/>
      <c r="B8" s="361" t="s">
        <v>459</v>
      </c>
      <c r="C8" s="361">
        <f>SUM(C4:C7)</f>
        <v>18</v>
      </c>
      <c r="D8" s="362">
        <f>SUM(D4:D7)</f>
        <v>16</v>
      </c>
    </row>
    <row r="9" spans="1:4" s="363" customFormat="1" ht="15.75" customHeight="1" x14ac:dyDescent="0.2"/>
  </sheetData>
  <mergeCells count="3">
    <mergeCell ref="A2:A3"/>
    <mergeCell ref="C2:D2"/>
    <mergeCell ref="B1:D1"/>
  </mergeCells>
  <printOptions horizontalCentered="1" verticalCentered="1"/>
  <pageMargins left="0.39370078740157483" right="0.39370078740157483" top="0.51181102362204722" bottom="0.39370078740157483" header="0.51181102362204722" footer="0.39370078740157483"/>
  <pageSetup paperSize="9" orientation="portrait" r:id="rId1"/>
  <headerFooter alignWithMargins="0">
    <oddHeader xml:space="preserve">&amp;R&amp;"Times New Roman CE,Félkövér dőlt"&amp;14 13. melléklet&amp;"Times New Roman CE,Normál"&amp;10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47"/>
  <sheetViews>
    <sheetView view="pageBreakPreview" topLeftCell="A133" zoomScale="130" zoomScaleNormal="120" zoomScaleSheetLayoutView="130" workbookViewId="0">
      <selection activeCell="G98" sqref="G98"/>
    </sheetView>
  </sheetViews>
  <sheetFormatPr defaultColWidth="9.140625" defaultRowHeight="15.75" x14ac:dyDescent="0.25"/>
  <cols>
    <col min="1" max="2" width="8.140625" style="16" customWidth="1"/>
    <col min="3" max="3" width="65.85546875" style="16" customWidth="1"/>
    <col min="4" max="5" width="14.140625" style="70" customWidth="1"/>
    <col min="6" max="6" width="12.28515625" style="70" bestFit="1" customWidth="1"/>
    <col min="7" max="7" width="13.85546875" style="394" bestFit="1" customWidth="1"/>
    <col min="8" max="8" width="14" style="394" customWidth="1"/>
    <col min="9" max="9" width="9.28515625" style="16" bestFit="1" customWidth="1"/>
    <col min="10" max="11" width="13.5703125" style="16" bestFit="1" customWidth="1"/>
    <col min="12" max="12" width="9.140625" style="16"/>
    <col min="13" max="13" width="13.42578125" style="16" bestFit="1" customWidth="1"/>
    <col min="14" max="14" width="13.5703125" style="16" bestFit="1" customWidth="1"/>
    <col min="15" max="15" width="9.140625" style="16"/>
    <col min="16" max="17" width="11.140625" style="16" bestFit="1" customWidth="1"/>
    <col min="18" max="18" width="9.140625" style="16"/>
    <col min="19" max="20" width="12.140625" style="16" bestFit="1" customWidth="1"/>
    <col min="21" max="16384" width="9.140625" style="16"/>
  </cols>
  <sheetData>
    <row r="1" spans="1:20" ht="15.95" customHeight="1" x14ac:dyDescent="0.25">
      <c r="A1" s="589" t="s">
        <v>0</v>
      </c>
      <c r="B1" s="589"/>
      <c r="C1" s="589"/>
      <c r="D1" s="589"/>
      <c r="E1" s="16"/>
      <c r="F1" s="16"/>
      <c r="G1" s="370"/>
      <c r="H1" s="370"/>
    </row>
    <row r="2" spans="1:20" ht="15.95" customHeight="1" thickBot="1" x14ac:dyDescent="0.3">
      <c r="A2" s="588" t="s">
        <v>1</v>
      </c>
      <c r="B2" s="588"/>
      <c r="C2" s="588"/>
      <c r="D2" s="17"/>
      <c r="E2" s="17"/>
      <c r="F2" s="17"/>
      <c r="G2" s="371" t="s">
        <v>430</v>
      </c>
      <c r="H2" s="396"/>
    </row>
    <row r="3" spans="1:20" ht="24.75" thickBot="1" x14ac:dyDescent="0.3">
      <c r="A3" s="18" t="s">
        <v>2</v>
      </c>
      <c r="B3" s="128" t="s">
        <v>240</v>
      </c>
      <c r="C3" s="19" t="s">
        <v>3</v>
      </c>
      <c r="D3" s="20" t="s">
        <v>451</v>
      </c>
      <c r="E3" s="20" t="s">
        <v>454</v>
      </c>
      <c r="F3" s="20" t="s">
        <v>455</v>
      </c>
      <c r="G3" s="372" t="s">
        <v>702</v>
      </c>
      <c r="H3" s="404"/>
      <c r="I3" s="408"/>
      <c r="J3" s="9"/>
      <c r="K3" s="9"/>
      <c r="L3" s="20"/>
      <c r="M3" s="9"/>
      <c r="N3" s="9"/>
      <c r="O3" s="20"/>
      <c r="P3" s="9"/>
      <c r="Q3" s="9"/>
      <c r="R3" s="20"/>
      <c r="S3" s="9"/>
      <c r="T3" s="9"/>
    </row>
    <row r="4" spans="1:20" s="24" customFormat="1" ht="12" customHeight="1" thickBot="1" x14ac:dyDescent="0.25">
      <c r="A4" s="21">
        <v>1</v>
      </c>
      <c r="B4" s="21">
        <v>2</v>
      </c>
      <c r="C4" s="22">
        <v>3</v>
      </c>
      <c r="D4" s="23">
        <v>4</v>
      </c>
      <c r="E4" s="23">
        <v>5</v>
      </c>
      <c r="F4" s="23">
        <v>6</v>
      </c>
      <c r="G4" s="23">
        <v>7</v>
      </c>
      <c r="H4" s="397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</row>
    <row r="5" spans="1:20" s="27" customFormat="1" ht="12" customHeight="1" thickBot="1" x14ac:dyDescent="0.25">
      <c r="A5" s="25" t="s">
        <v>4</v>
      </c>
      <c r="B5" s="131" t="s">
        <v>266</v>
      </c>
      <c r="C5" s="26" t="s">
        <v>5</v>
      </c>
      <c r="D5" s="12">
        <f>+D6+D7+D8+D9+D10+D11</f>
        <v>71229081</v>
      </c>
      <c r="E5" s="12">
        <f t="shared" ref="E5" si="0">+E6+E7+E8+E9+E10+E11</f>
        <v>41072454</v>
      </c>
      <c r="F5" s="12">
        <f t="shared" ref="F5" si="1">+F6+F7+F8+F9+F10+F11</f>
        <v>41072454</v>
      </c>
      <c r="G5" s="373">
        <f>F5/E5*100</f>
        <v>100</v>
      </c>
      <c r="H5" s="398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</row>
    <row r="6" spans="1:20" s="27" customFormat="1" ht="12" customHeight="1" x14ac:dyDescent="0.2">
      <c r="A6" s="28" t="s">
        <v>6</v>
      </c>
      <c r="B6" s="132" t="s">
        <v>267</v>
      </c>
      <c r="C6" s="29" t="s">
        <v>7</v>
      </c>
      <c r="D6" s="30">
        <v>44929289</v>
      </c>
      <c r="E6" s="30">
        <v>12023748</v>
      </c>
      <c r="F6" s="30">
        <v>12023748</v>
      </c>
      <c r="G6" s="374">
        <f t="shared" ref="G6:G66" si="2">F6/E6*100</f>
        <v>100</v>
      </c>
      <c r="H6" s="399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</row>
    <row r="7" spans="1:20" s="27" customFormat="1" ht="12" customHeight="1" x14ac:dyDescent="0.2">
      <c r="A7" s="31" t="s">
        <v>8</v>
      </c>
      <c r="B7" s="133" t="s">
        <v>268</v>
      </c>
      <c r="C7" s="32" t="s">
        <v>9</v>
      </c>
      <c r="D7" s="33">
        <v>13965300</v>
      </c>
      <c r="E7" s="33">
        <v>15988700</v>
      </c>
      <c r="F7" s="33">
        <v>15988700</v>
      </c>
      <c r="G7" s="375">
        <f t="shared" si="2"/>
        <v>100</v>
      </c>
      <c r="H7" s="399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</row>
    <row r="8" spans="1:20" s="27" customFormat="1" ht="12" customHeight="1" x14ac:dyDescent="0.2">
      <c r="A8" s="31" t="s">
        <v>10</v>
      </c>
      <c r="B8" s="133" t="s">
        <v>269</v>
      </c>
      <c r="C8" s="32" t="s">
        <v>350</v>
      </c>
      <c r="D8" s="33">
        <v>10534492</v>
      </c>
      <c r="E8" s="33">
        <v>10493096</v>
      </c>
      <c r="F8" s="33">
        <v>10493096</v>
      </c>
      <c r="G8" s="375">
        <f t="shared" si="2"/>
        <v>100</v>
      </c>
      <c r="H8" s="399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</row>
    <row r="9" spans="1:20" s="27" customFormat="1" ht="12" customHeight="1" x14ac:dyDescent="0.2">
      <c r="A9" s="31" t="s">
        <v>11</v>
      </c>
      <c r="B9" s="133" t="s">
        <v>270</v>
      </c>
      <c r="C9" s="32" t="s">
        <v>12</v>
      </c>
      <c r="D9" s="33">
        <v>1800000</v>
      </c>
      <c r="E9" s="33">
        <v>2000000</v>
      </c>
      <c r="F9" s="33">
        <v>2000000</v>
      </c>
      <c r="G9" s="375">
        <f t="shared" si="2"/>
        <v>100</v>
      </c>
      <c r="H9" s="399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</row>
    <row r="10" spans="1:20" s="27" customFormat="1" ht="12" customHeight="1" x14ac:dyDescent="0.2">
      <c r="A10" s="31" t="s">
        <v>13</v>
      </c>
      <c r="B10" s="133" t="s">
        <v>271</v>
      </c>
      <c r="C10" s="32" t="s">
        <v>351</v>
      </c>
      <c r="D10" s="33"/>
      <c r="E10" s="33">
        <v>560070</v>
      </c>
      <c r="F10" s="33">
        <v>560070</v>
      </c>
      <c r="G10" s="375">
        <f t="shared" si="2"/>
        <v>100</v>
      </c>
      <c r="H10" s="399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</row>
    <row r="11" spans="1:20" s="27" customFormat="1" ht="12" customHeight="1" thickBot="1" x14ac:dyDescent="0.25">
      <c r="A11" s="34" t="s">
        <v>14</v>
      </c>
      <c r="B11" s="134" t="s">
        <v>272</v>
      </c>
      <c r="C11" s="35" t="s">
        <v>352</v>
      </c>
      <c r="D11" s="33">
        <v>0</v>
      </c>
      <c r="E11" s="33">
        <v>6840</v>
      </c>
      <c r="F11" s="33">
        <v>6840</v>
      </c>
      <c r="G11" s="375">
        <f t="shared" si="2"/>
        <v>100</v>
      </c>
      <c r="H11" s="399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</row>
    <row r="12" spans="1:20" s="27" customFormat="1" ht="12" customHeight="1" thickBot="1" x14ac:dyDescent="0.25">
      <c r="A12" s="25" t="s">
        <v>15</v>
      </c>
      <c r="B12" s="131"/>
      <c r="C12" s="36" t="s">
        <v>16</v>
      </c>
      <c r="D12" s="12">
        <f>+D13+D14+D15+D16+D17</f>
        <v>77643914</v>
      </c>
      <c r="E12" s="12">
        <f t="shared" ref="E12" si="3">+E13+E14+E15+E16+E17</f>
        <v>75259978</v>
      </c>
      <c r="F12" s="12">
        <f t="shared" ref="F12" si="4">+F13+F14+F15+F16+F17</f>
        <v>75259978</v>
      </c>
      <c r="G12" s="373">
        <f t="shared" si="2"/>
        <v>100</v>
      </c>
      <c r="H12" s="398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</row>
    <row r="13" spans="1:20" s="27" customFormat="1" ht="12" customHeight="1" x14ac:dyDescent="0.2">
      <c r="A13" s="28" t="s">
        <v>17</v>
      </c>
      <c r="B13" s="132" t="s">
        <v>273</v>
      </c>
      <c r="C13" s="29" t="s">
        <v>18</v>
      </c>
      <c r="D13" s="30"/>
      <c r="E13" s="30"/>
      <c r="F13" s="30"/>
      <c r="G13" s="374"/>
      <c r="H13" s="399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</row>
    <row r="14" spans="1:20" s="27" customFormat="1" ht="12" customHeight="1" x14ac:dyDescent="0.2">
      <c r="A14" s="31" t="s">
        <v>19</v>
      </c>
      <c r="B14" s="133" t="s">
        <v>274</v>
      </c>
      <c r="C14" s="32" t="s">
        <v>20</v>
      </c>
      <c r="D14" s="33"/>
      <c r="E14" s="33"/>
      <c r="F14" s="33"/>
      <c r="G14" s="375"/>
      <c r="H14" s="399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</row>
    <row r="15" spans="1:20" s="27" customFormat="1" ht="12" customHeight="1" x14ac:dyDescent="0.2">
      <c r="A15" s="31" t="s">
        <v>21</v>
      </c>
      <c r="B15" s="133" t="s">
        <v>275</v>
      </c>
      <c r="C15" s="32" t="s">
        <v>22</v>
      </c>
      <c r="D15" s="33"/>
      <c r="E15" s="33"/>
      <c r="F15" s="33"/>
      <c r="G15" s="375"/>
      <c r="H15" s="399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</row>
    <row r="16" spans="1:20" s="27" customFormat="1" ht="12" customHeight="1" x14ac:dyDescent="0.2">
      <c r="A16" s="31" t="s">
        <v>23</v>
      </c>
      <c r="B16" s="133" t="s">
        <v>276</v>
      </c>
      <c r="C16" s="32" t="s">
        <v>24</v>
      </c>
      <c r="D16" s="33"/>
      <c r="E16" s="33"/>
      <c r="F16" s="33"/>
      <c r="G16" s="375"/>
      <c r="H16" s="399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</row>
    <row r="17" spans="1:20" s="27" customFormat="1" ht="12" customHeight="1" x14ac:dyDescent="0.2">
      <c r="A17" s="31" t="s">
        <v>25</v>
      </c>
      <c r="B17" s="133" t="s">
        <v>277</v>
      </c>
      <c r="C17" s="32" t="s">
        <v>26</v>
      </c>
      <c r="D17" s="33">
        <v>77643914</v>
      </c>
      <c r="E17" s="33">
        <v>75259978</v>
      </c>
      <c r="F17" s="33">
        <v>75259978</v>
      </c>
      <c r="G17" s="375">
        <f t="shared" si="2"/>
        <v>100</v>
      </c>
      <c r="H17" s="399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</row>
    <row r="18" spans="1:20" s="27" customFormat="1" ht="12" customHeight="1" thickBot="1" x14ac:dyDescent="0.25">
      <c r="A18" s="34" t="s">
        <v>435</v>
      </c>
      <c r="B18" s="133" t="s">
        <v>277</v>
      </c>
      <c r="C18" s="151" t="s">
        <v>436</v>
      </c>
      <c r="D18" s="37"/>
      <c r="E18" s="37"/>
      <c r="F18" s="37"/>
      <c r="G18" s="376"/>
      <c r="H18" s="399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</row>
    <row r="19" spans="1:20" s="27" customFormat="1" ht="12" customHeight="1" thickBot="1" x14ac:dyDescent="0.25">
      <c r="A19" s="25" t="s">
        <v>27</v>
      </c>
      <c r="B19" s="131" t="s">
        <v>278</v>
      </c>
      <c r="C19" s="26" t="s">
        <v>28</v>
      </c>
      <c r="D19" s="12">
        <f>+D20+D21+D22+D23+D24</f>
        <v>0</v>
      </c>
      <c r="E19" s="12">
        <f t="shared" ref="E19" si="5">+E20+E21+E22+E23+E24</f>
        <v>0</v>
      </c>
      <c r="F19" s="12">
        <f t="shared" ref="F19" si="6">+F20+F21+F22+F23+F24</f>
        <v>0</v>
      </c>
      <c r="G19" s="373"/>
      <c r="H19" s="398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</row>
    <row r="20" spans="1:20" s="27" customFormat="1" ht="12" customHeight="1" x14ac:dyDescent="0.2">
      <c r="A20" s="28" t="s">
        <v>29</v>
      </c>
      <c r="B20" s="132" t="s">
        <v>279</v>
      </c>
      <c r="C20" s="29" t="s">
        <v>30</v>
      </c>
      <c r="D20" s="30"/>
      <c r="E20" s="30"/>
      <c r="F20" s="30"/>
      <c r="G20" s="374"/>
      <c r="H20" s="399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</row>
    <row r="21" spans="1:20" s="27" customFormat="1" ht="12" customHeight="1" x14ac:dyDescent="0.2">
      <c r="A21" s="31" t="s">
        <v>31</v>
      </c>
      <c r="B21" s="133" t="s">
        <v>280</v>
      </c>
      <c r="C21" s="32" t="s">
        <v>32</v>
      </c>
      <c r="D21" s="33"/>
      <c r="E21" s="33"/>
      <c r="F21" s="33"/>
      <c r="G21" s="375"/>
      <c r="H21" s="399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</row>
    <row r="22" spans="1:20" s="27" customFormat="1" ht="12" customHeight="1" x14ac:dyDescent="0.2">
      <c r="A22" s="31" t="s">
        <v>33</v>
      </c>
      <c r="B22" s="133" t="s">
        <v>281</v>
      </c>
      <c r="C22" s="32" t="s">
        <v>34</v>
      </c>
      <c r="D22" s="33"/>
      <c r="E22" s="33"/>
      <c r="F22" s="33"/>
      <c r="G22" s="375"/>
      <c r="H22" s="399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</row>
    <row r="23" spans="1:20" s="27" customFormat="1" ht="12" customHeight="1" x14ac:dyDescent="0.2">
      <c r="A23" s="31" t="s">
        <v>35</v>
      </c>
      <c r="B23" s="133" t="s">
        <v>282</v>
      </c>
      <c r="C23" s="32" t="s">
        <v>36</v>
      </c>
      <c r="D23" s="33"/>
      <c r="E23" s="33"/>
      <c r="F23" s="33"/>
      <c r="G23" s="375"/>
      <c r="H23" s="399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</row>
    <row r="24" spans="1:20" s="27" customFormat="1" ht="12" customHeight="1" x14ac:dyDescent="0.2">
      <c r="A24" s="31" t="s">
        <v>37</v>
      </c>
      <c r="B24" s="133" t="s">
        <v>283</v>
      </c>
      <c r="C24" s="32" t="s">
        <v>38</v>
      </c>
      <c r="D24" s="33"/>
      <c r="E24" s="33"/>
      <c r="F24" s="33"/>
      <c r="G24" s="375"/>
      <c r="H24" s="399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</row>
    <row r="25" spans="1:20" s="154" customFormat="1" ht="12" customHeight="1" thickBot="1" x14ac:dyDescent="0.25">
      <c r="A25" s="31" t="s">
        <v>437</v>
      </c>
      <c r="B25" s="133" t="s">
        <v>283</v>
      </c>
      <c r="C25" s="152" t="s">
        <v>438</v>
      </c>
      <c r="D25" s="153"/>
      <c r="E25" s="153"/>
      <c r="F25" s="153"/>
      <c r="G25" s="376"/>
      <c r="H25" s="399"/>
      <c r="I25" s="365"/>
      <c r="J25" s="365"/>
      <c r="K25" s="365"/>
      <c r="L25" s="367"/>
      <c r="M25" s="367"/>
      <c r="N25" s="367"/>
      <c r="O25" s="367"/>
      <c r="P25" s="367"/>
      <c r="Q25" s="367"/>
      <c r="R25" s="367"/>
      <c r="S25" s="367"/>
      <c r="T25" s="367"/>
    </row>
    <row r="26" spans="1:20" s="27" customFormat="1" ht="12" customHeight="1" thickBot="1" x14ac:dyDescent="0.25">
      <c r="A26" s="25" t="s">
        <v>39</v>
      </c>
      <c r="B26" s="131" t="s">
        <v>284</v>
      </c>
      <c r="C26" s="26" t="s">
        <v>40</v>
      </c>
      <c r="D26" s="15">
        <f>SUM(D27:D33)</f>
        <v>3465000</v>
      </c>
      <c r="E26" s="15">
        <f t="shared" ref="E26" si="7">SUM(E27:E33)</f>
        <v>7797905</v>
      </c>
      <c r="F26" s="15">
        <f t="shared" ref="F26" si="8">SUM(F27:F33)</f>
        <v>5895324</v>
      </c>
      <c r="G26" s="377">
        <f t="shared" si="2"/>
        <v>75.601382679065722</v>
      </c>
      <c r="H26" s="400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</row>
    <row r="27" spans="1:20" s="27" customFormat="1" ht="12" customHeight="1" x14ac:dyDescent="0.2">
      <c r="A27" s="28" t="s">
        <v>338</v>
      </c>
      <c r="B27" s="132" t="s">
        <v>285</v>
      </c>
      <c r="C27" s="29" t="s">
        <v>356</v>
      </c>
      <c r="D27" s="38">
        <v>435000</v>
      </c>
      <c r="E27" s="38">
        <v>481827</v>
      </c>
      <c r="F27" s="38">
        <v>409500</v>
      </c>
      <c r="G27" s="378">
        <f t="shared" si="2"/>
        <v>84.989010578485633</v>
      </c>
      <c r="H27" s="401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</row>
    <row r="28" spans="1:20" s="27" customFormat="1" ht="12" customHeight="1" x14ac:dyDescent="0.2">
      <c r="A28" s="28" t="s">
        <v>339</v>
      </c>
      <c r="B28" s="132" t="s">
        <v>396</v>
      </c>
      <c r="C28" s="29" t="s">
        <v>395</v>
      </c>
      <c r="D28" s="38"/>
      <c r="E28" s="38"/>
      <c r="F28" s="38"/>
      <c r="G28" s="378"/>
      <c r="H28" s="401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</row>
    <row r="29" spans="1:20" s="27" customFormat="1" ht="12" customHeight="1" x14ac:dyDescent="0.2">
      <c r="A29" s="28" t="s">
        <v>340</v>
      </c>
      <c r="B29" s="133" t="s">
        <v>353</v>
      </c>
      <c r="C29" s="32" t="s">
        <v>357</v>
      </c>
      <c r="D29" s="38">
        <v>2000000</v>
      </c>
      <c r="E29" s="38">
        <v>5791374</v>
      </c>
      <c r="F29" s="38">
        <v>5366199</v>
      </c>
      <c r="G29" s="378">
        <f t="shared" si="2"/>
        <v>92.658477936323919</v>
      </c>
      <c r="H29" s="401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</row>
    <row r="30" spans="1:20" s="27" customFormat="1" ht="12" customHeight="1" x14ac:dyDescent="0.2">
      <c r="A30" s="28" t="s">
        <v>341</v>
      </c>
      <c r="B30" s="133" t="s">
        <v>354</v>
      </c>
      <c r="C30" s="32" t="s">
        <v>358</v>
      </c>
      <c r="D30" s="33"/>
      <c r="E30" s="33"/>
      <c r="F30" s="33"/>
      <c r="G30" s="375"/>
      <c r="H30" s="399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</row>
    <row r="31" spans="1:20" s="27" customFormat="1" ht="12" customHeight="1" x14ac:dyDescent="0.2">
      <c r="A31" s="28" t="s">
        <v>342</v>
      </c>
      <c r="B31" s="133" t="s">
        <v>286</v>
      </c>
      <c r="C31" s="32" t="s">
        <v>359</v>
      </c>
      <c r="D31" s="33">
        <v>1000000</v>
      </c>
      <c r="E31" s="33">
        <v>1356101</v>
      </c>
      <c r="F31" s="33">
        <v>37964</v>
      </c>
      <c r="G31" s="375">
        <v>0</v>
      </c>
      <c r="H31" s="399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</row>
    <row r="32" spans="1:20" s="27" customFormat="1" ht="12" customHeight="1" x14ac:dyDescent="0.2">
      <c r="A32" s="28" t="s">
        <v>343</v>
      </c>
      <c r="B32" s="134" t="s">
        <v>287</v>
      </c>
      <c r="C32" s="35" t="s">
        <v>360</v>
      </c>
      <c r="D32" s="33"/>
      <c r="E32" s="33"/>
      <c r="F32" s="33"/>
      <c r="G32" s="375"/>
      <c r="H32" s="399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</row>
    <row r="33" spans="1:20" s="27" customFormat="1" ht="12" customHeight="1" thickBot="1" x14ac:dyDescent="0.25">
      <c r="A33" s="28" t="s">
        <v>397</v>
      </c>
      <c r="B33" s="134" t="s">
        <v>288</v>
      </c>
      <c r="C33" s="35" t="s">
        <v>355</v>
      </c>
      <c r="D33" s="37">
        <v>30000</v>
      </c>
      <c r="E33" s="37">
        <v>168603</v>
      </c>
      <c r="F33" s="37">
        <v>81661</v>
      </c>
      <c r="G33" s="379">
        <f t="shared" si="2"/>
        <v>48.433895007799386</v>
      </c>
      <c r="H33" s="399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</row>
    <row r="34" spans="1:20" s="27" customFormat="1" ht="12" customHeight="1" thickBot="1" x14ac:dyDescent="0.25">
      <c r="A34" s="25" t="s">
        <v>41</v>
      </c>
      <c r="B34" s="131" t="s">
        <v>289</v>
      </c>
      <c r="C34" s="26" t="s">
        <v>42</v>
      </c>
      <c r="D34" s="12">
        <f>SUM(D35:D45)</f>
        <v>10886894</v>
      </c>
      <c r="E34" s="12">
        <f t="shared" ref="E34" si="9">SUM(E35:E45)</f>
        <v>11072000</v>
      </c>
      <c r="F34" s="12">
        <f>SUM(F35:F45)</f>
        <v>10555790</v>
      </c>
      <c r="G34" s="373">
        <f t="shared" si="2"/>
        <v>95.337698699421964</v>
      </c>
      <c r="H34" s="398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</row>
    <row r="35" spans="1:20" s="27" customFormat="1" ht="12" customHeight="1" x14ac:dyDescent="0.2">
      <c r="A35" s="28" t="s">
        <v>43</v>
      </c>
      <c r="B35" s="132" t="s">
        <v>290</v>
      </c>
      <c r="C35" s="29" t="s">
        <v>44</v>
      </c>
      <c r="D35" s="30">
        <v>0</v>
      </c>
      <c r="E35" s="30"/>
      <c r="F35" s="30"/>
      <c r="G35" s="374"/>
      <c r="H35" s="399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</row>
    <row r="36" spans="1:20" s="27" customFormat="1" ht="12" customHeight="1" x14ac:dyDescent="0.2">
      <c r="A36" s="31" t="s">
        <v>45</v>
      </c>
      <c r="B36" s="133" t="s">
        <v>291</v>
      </c>
      <c r="C36" s="32" t="s">
        <v>46</v>
      </c>
      <c r="D36" s="33">
        <v>2610000</v>
      </c>
      <c r="E36" s="33">
        <v>844670</v>
      </c>
      <c r="F36" s="33">
        <v>844670</v>
      </c>
      <c r="G36" s="375">
        <f t="shared" si="2"/>
        <v>100</v>
      </c>
      <c r="H36" s="399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</row>
    <row r="37" spans="1:20" s="27" customFormat="1" ht="12" customHeight="1" x14ac:dyDescent="0.2">
      <c r="A37" s="31" t="s">
        <v>47</v>
      </c>
      <c r="B37" s="133" t="s">
        <v>292</v>
      </c>
      <c r="C37" s="32" t="s">
        <v>48</v>
      </c>
      <c r="D37" s="33">
        <v>0</v>
      </c>
      <c r="E37" s="33">
        <v>609638</v>
      </c>
      <c r="F37" s="33">
        <v>609638</v>
      </c>
      <c r="G37" s="375">
        <f t="shared" si="2"/>
        <v>100</v>
      </c>
      <c r="H37" s="399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</row>
    <row r="38" spans="1:20" s="27" customFormat="1" ht="12" customHeight="1" x14ac:dyDescent="0.2">
      <c r="A38" s="31" t="s">
        <v>49</v>
      </c>
      <c r="B38" s="133" t="s">
        <v>293</v>
      </c>
      <c r="C38" s="32" t="s">
        <v>50</v>
      </c>
      <c r="D38" s="33">
        <v>4932656</v>
      </c>
      <c r="E38" s="33">
        <v>4731691</v>
      </c>
      <c r="F38" s="33">
        <v>4375994</v>
      </c>
      <c r="G38" s="375">
        <f t="shared" si="2"/>
        <v>92.482666344864867</v>
      </c>
      <c r="H38" s="399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</row>
    <row r="39" spans="1:20" s="27" customFormat="1" ht="12" customHeight="1" x14ac:dyDescent="0.2">
      <c r="A39" s="31" t="s">
        <v>51</v>
      </c>
      <c r="B39" s="133" t="s">
        <v>294</v>
      </c>
      <c r="C39" s="32" t="s">
        <v>52</v>
      </c>
      <c r="D39" s="33">
        <v>1955800</v>
      </c>
      <c r="E39" s="33">
        <v>1316425</v>
      </c>
      <c r="F39" s="33">
        <v>1191323</v>
      </c>
      <c r="G39" s="375">
        <f t="shared" si="2"/>
        <v>90.496838027232855</v>
      </c>
      <c r="H39" s="399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</row>
    <row r="40" spans="1:20" s="27" customFormat="1" ht="12" customHeight="1" x14ac:dyDescent="0.2">
      <c r="A40" s="31" t="s">
        <v>53</v>
      </c>
      <c r="B40" s="133" t="s">
        <v>295</v>
      </c>
      <c r="C40" s="32" t="s">
        <v>54</v>
      </c>
      <c r="D40" s="33">
        <v>1378438</v>
      </c>
      <c r="E40" s="33">
        <v>891296</v>
      </c>
      <c r="F40" s="33">
        <v>855885</v>
      </c>
      <c r="G40" s="375">
        <f t="shared" si="2"/>
        <v>96.027021326248516</v>
      </c>
      <c r="H40" s="399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</row>
    <row r="41" spans="1:20" s="27" customFormat="1" ht="12" customHeight="1" x14ac:dyDescent="0.2">
      <c r="A41" s="31" t="s">
        <v>55</v>
      </c>
      <c r="B41" s="133" t="s">
        <v>296</v>
      </c>
      <c r="C41" s="32" t="s">
        <v>56</v>
      </c>
      <c r="D41" s="33">
        <v>0</v>
      </c>
      <c r="E41" s="33"/>
      <c r="F41" s="33"/>
      <c r="G41" s="375"/>
      <c r="H41" s="399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</row>
    <row r="42" spans="1:20" s="27" customFormat="1" ht="12" customHeight="1" x14ac:dyDescent="0.2">
      <c r="A42" s="31" t="s">
        <v>57</v>
      </c>
      <c r="B42" s="133" t="s">
        <v>297</v>
      </c>
      <c r="C42" s="32" t="s">
        <v>58</v>
      </c>
      <c r="D42" s="33">
        <v>10000</v>
      </c>
      <c r="E42" s="33">
        <v>44247</v>
      </c>
      <c r="F42" s="33">
        <v>44247</v>
      </c>
      <c r="G42" s="375">
        <f t="shared" si="2"/>
        <v>100</v>
      </c>
      <c r="H42" s="399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</row>
    <row r="43" spans="1:20" s="27" customFormat="1" ht="12" customHeight="1" x14ac:dyDescent="0.2">
      <c r="A43" s="31" t="s">
        <v>59</v>
      </c>
      <c r="B43" s="133" t="s">
        <v>298</v>
      </c>
      <c r="C43" s="32" t="s">
        <v>60</v>
      </c>
      <c r="D43" s="39">
        <v>0</v>
      </c>
      <c r="E43" s="39"/>
      <c r="F43" s="39"/>
      <c r="G43" s="375"/>
      <c r="H43" s="402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</row>
    <row r="44" spans="1:20" s="27" customFormat="1" ht="12" customHeight="1" x14ac:dyDescent="0.2">
      <c r="A44" s="34" t="s">
        <v>61</v>
      </c>
      <c r="B44" s="133" t="s">
        <v>299</v>
      </c>
      <c r="C44" s="155" t="s">
        <v>439</v>
      </c>
      <c r="D44" s="40"/>
      <c r="E44" s="40"/>
      <c r="F44" s="40"/>
      <c r="G44" s="375"/>
      <c r="H44" s="402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</row>
    <row r="45" spans="1:20" s="27" customFormat="1" ht="12" customHeight="1" thickBot="1" x14ac:dyDescent="0.25">
      <c r="A45" s="34" t="s">
        <v>440</v>
      </c>
      <c r="B45" s="133" t="s">
        <v>441</v>
      </c>
      <c r="C45" s="35" t="s">
        <v>62</v>
      </c>
      <c r="D45" s="40"/>
      <c r="E45" s="40">
        <v>2634033</v>
      </c>
      <c r="F45" s="40">
        <v>2634033</v>
      </c>
      <c r="G45" s="375">
        <f t="shared" si="2"/>
        <v>100</v>
      </c>
      <c r="H45" s="402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</row>
    <row r="46" spans="1:20" s="27" customFormat="1" ht="12" customHeight="1" thickBot="1" x14ac:dyDescent="0.25">
      <c r="A46" s="25" t="s">
        <v>63</v>
      </c>
      <c r="B46" s="131" t="s">
        <v>300</v>
      </c>
      <c r="C46" s="26" t="s">
        <v>64</v>
      </c>
      <c r="D46" s="12">
        <f>SUM(D47:D51)</f>
        <v>0</v>
      </c>
      <c r="E46" s="12">
        <v>0</v>
      </c>
      <c r="F46" s="12">
        <f t="shared" ref="F46" si="10">SUM(F47:F51)</f>
        <v>0</v>
      </c>
      <c r="G46" s="373"/>
      <c r="H46" s="398"/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</row>
    <row r="47" spans="1:20" s="27" customFormat="1" ht="12" customHeight="1" x14ac:dyDescent="0.2">
      <c r="A47" s="28" t="s">
        <v>65</v>
      </c>
      <c r="B47" s="132" t="s">
        <v>301</v>
      </c>
      <c r="C47" s="29" t="s">
        <v>66</v>
      </c>
      <c r="D47" s="41">
        <v>0</v>
      </c>
      <c r="E47" s="41">
        <v>0</v>
      </c>
      <c r="F47" s="41">
        <v>0</v>
      </c>
      <c r="G47" s="382"/>
      <c r="H47" s="402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</row>
    <row r="48" spans="1:20" s="27" customFormat="1" ht="12" customHeight="1" x14ac:dyDescent="0.2">
      <c r="A48" s="31" t="s">
        <v>67</v>
      </c>
      <c r="B48" s="133" t="s">
        <v>302</v>
      </c>
      <c r="C48" s="32" t="s">
        <v>68</v>
      </c>
      <c r="D48" s="41">
        <v>0</v>
      </c>
      <c r="E48" s="41">
        <v>0</v>
      </c>
      <c r="F48" s="41">
        <v>0</v>
      </c>
      <c r="G48" s="380"/>
      <c r="H48" s="402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</row>
    <row r="49" spans="1:20" s="27" customFormat="1" ht="12" customHeight="1" x14ac:dyDescent="0.2">
      <c r="A49" s="31" t="s">
        <v>69</v>
      </c>
      <c r="B49" s="133" t="s">
        <v>303</v>
      </c>
      <c r="C49" s="32" t="s">
        <v>70</v>
      </c>
      <c r="D49" s="41">
        <v>0</v>
      </c>
      <c r="E49" s="41">
        <v>0</v>
      </c>
      <c r="F49" s="41">
        <v>0</v>
      </c>
      <c r="G49" s="380"/>
      <c r="H49" s="402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</row>
    <row r="50" spans="1:20" s="27" customFormat="1" ht="12" customHeight="1" x14ac:dyDescent="0.2">
      <c r="A50" s="31" t="s">
        <v>71</v>
      </c>
      <c r="B50" s="133" t="s">
        <v>304</v>
      </c>
      <c r="C50" s="32" t="s">
        <v>72</v>
      </c>
      <c r="D50" s="41">
        <v>0</v>
      </c>
      <c r="E50" s="41">
        <v>0</v>
      </c>
      <c r="F50" s="41">
        <v>0</v>
      </c>
      <c r="G50" s="380"/>
      <c r="H50" s="402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</row>
    <row r="51" spans="1:20" s="27" customFormat="1" ht="12" customHeight="1" thickBot="1" x14ac:dyDescent="0.25">
      <c r="A51" s="34" t="s">
        <v>73</v>
      </c>
      <c r="B51" s="133" t="s">
        <v>305</v>
      </c>
      <c r="C51" s="35" t="s">
        <v>74</v>
      </c>
      <c r="D51" s="41">
        <v>0</v>
      </c>
      <c r="E51" s="41">
        <v>0</v>
      </c>
      <c r="F51" s="41">
        <v>0</v>
      </c>
      <c r="G51" s="381"/>
      <c r="H51" s="402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</row>
    <row r="52" spans="1:20" s="27" customFormat="1" ht="12" customHeight="1" thickBot="1" x14ac:dyDescent="0.25">
      <c r="A52" s="25" t="s">
        <v>75</v>
      </c>
      <c r="B52" s="131" t="s">
        <v>306</v>
      </c>
      <c r="C52" s="26" t="s">
        <v>76</v>
      </c>
      <c r="D52" s="12">
        <f>SUM(D53:D58)</f>
        <v>0</v>
      </c>
      <c r="E52" s="12">
        <f>SUM(E53:E58)</f>
        <v>475428</v>
      </c>
      <c r="F52" s="12">
        <f t="shared" ref="F52" si="11">SUM(F53:F57)</f>
        <v>375548</v>
      </c>
      <c r="G52" s="373"/>
      <c r="H52" s="398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</row>
    <row r="53" spans="1:20" s="27" customFormat="1" ht="12" customHeight="1" x14ac:dyDescent="0.2">
      <c r="A53" s="28" t="s">
        <v>365</v>
      </c>
      <c r="B53" s="132" t="s">
        <v>307</v>
      </c>
      <c r="C53" s="29" t="s">
        <v>362</v>
      </c>
      <c r="D53" s="30"/>
      <c r="E53" s="30"/>
      <c r="F53" s="30"/>
      <c r="G53" s="374"/>
      <c r="H53" s="399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</row>
    <row r="54" spans="1:20" s="27" customFormat="1" ht="12" customHeight="1" x14ac:dyDescent="0.2">
      <c r="A54" s="28" t="s">
        <v>366</v>
      </c>
      <c r="B54" s="133" t="s">
        <v>308</v>
      </c>
      <c r="C54" s="32" t="s">
        <v>363</v>
      </c>
      <c r="D54" s="30"/>
      <c r="E54" s="30"/>
      <c r="F54" s="30"/>
      <c r="G54" s="374"/>
      <c r="H54" s="399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</row>
    <row r="55" spans="1:20" s="27" customFormat="1" ht="13.5" customHeight="1" x14ac:dyDescent="0.2">
      <c r="A55" s="28" t="s">
        <v>367</v>
      </c>
      <c r="B55" s="133" t="s">
        <v>309</v>
      </c>
      <c r="C55" s="32" t="s">
        <v>391</v>
      </c>
      <c r="D55" s="30"/>
      <c r="E55" s="30"/>
      <c r="F55" s="30"/>
      <c r="G55" s="374"/>
      <c r="H55" s="399"/>
      <c r="I55" s="365"/>
      <c r="J55" s="365"/>
      <c r="K55" s="365"/>
      <c r="L55" s="365"/>
      <c r="M55" s="365"/>
      <c r="N55" s="365"/>
      <c r="O55" s="365"/>
      <c r="P55" s="365"/>
      <c r="Q55" s="365"/>
      <c r="R55" s="365"/>
      <c r="S55" s="365"/>
      <c r="T55" s="365"/>
    </row>
    <row r="56" spans="1:20" s="27" customFormat="1" ht="12" customHeight="1" x14ac:dyDescent="0.2">
      <c r="A56" s="34" t="s">
        <v>368</v>
      </c>
      <c r="B56" s="134" t="s">
        <v>364</v>
      </c>
      <c r="C56" s="35" t="s">
        <v>370</v>
      </c>
      <c r="D56" s="37"/>
      <c r="E56" s="37">
        <v>99880</v>
      </c>
      <c r="F56" s="37"/>
      <c r="G56" s="379"/>
      <c r="H56" s="399"/>
      <c r="I56" s="365"/>
      <c r="J56" s="365"/>
      <c r="K56" s="365"/>
      <c r="L56" s="365"/>
      <c r="M56" s="365"/>
      <c r="N56" s="365"/>
      <c r="O56" s="365"/>
      <c r="P56" s="365"/>
      <c r="Q56" s="365"/>
      <c r="R56" s="365"/>
      <c r="S56" s="365"/>
      <c r="T56" s="365"/>
    </row>
    <row r="57" spans="1:20" s="27" customFormat="1" ht="12" customHeight="1" x14ac:dyDescent="0.2">
      <c r="A57" s="34" t="s">
        <v>369</v>
      </c>
      <c r="B57" s="134" t="s">
        <v>361</v>
      </c>
      <c r="C57" s="35" t="s">
        <v>371</v>
      </c>
      <c r="D57" s="37"/>
      <c r="E57" s="37">
        <v>375548</v>
      </c>
      <c r="F57" s="37">
        <v>375548</v>
      </c>
      <c r="G57" s="375">
        <f t="shared" si="2"/>
        <v>100</v>
      </c>
      <c r="H57" s="399"/>
      <c r="I57" s="365"/>
      <c r="J57" s="365"/>
      <c r="K57" s="365"/>
      <c r="L57" s="365"/>
      <c r="M57" s="365"/>
      <c r="N57" s="365"/>
      <c r="O57" s="365"/>
      <c r="P57" s="365"/>
      <c r="Q57" s="365"/>
      <c r="R57" s="365"/>
      <c r="S57" s="365"/>
      <c r="T57" s="365"/>
    </row>
    <row r="58" spans="1:20" s="27" customFormat="1" ht="12" customHeight="1" thickBot="1" x14ac:dyDescent="0.25">
      <c r="A58" s="34" t="s">
        <v>442</v>
      </c>
      <c r="B58" s="134" t="s">
        <v>361</v>
      </c>
      <c r="C58" s="151" t="s">
        <v>443</v>
      </c>
      <c r="D58" s="37"/>
      <c r="E58" s="37"/>
      <c r="F58" s="37"/>
      <c r="G58" s="376"/>
      <c r="H58" s="399"/>
      <c r="I58" s="365"/>
      <c r="J58" s="365"/>
      <c r="K58" s="365"/>
      <c r="L58" s="365"/>
      <c r="M58" s="365"/>
      <c r="N58" s="365"/>
      <c r="O58" s="365"/>
      <c r="P58" s="365"/>
      <c r="Q58" s="365"/>
      <c r="R58" s="365"/>
      <c r="S58" s="365"/>
      <c r="T58" s="365"/>
    </row>
    <row r="59" spans="1:20" s="27" customFormat="1" ht="12" customHeight="1" thickBot="1" x14ac:dyDescent="0.25">
      <c r="A59" s="25" t="s">
        <v>81</v>
      </c>
      <c r="B59" s="131" t="s">
        <v>310</v>
      </c>
      <c r="C59" s="36" t="s">
        <v>82</v>
      </c>
      <c r="D59" s="12">
        <f>SUM(D60:D65)</f>
        <v>0</v>
      </c>
      <c r="E59" s="12">
        <v>183188</v>
      </c>
      <c r="F59" s="12">
        <f t="shared" ref="F59" si="12">SUM(F60:F64)</f>
        <v>0</v>
      </c>
      <c r="G59" s="373"/>
      <c r="H59" s="398"/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365"/>
      <c r="T59" s="365"/>
    </row>
    <row r="60" spans="1:20" s="27" customFormat="1" ht="12" customHeight="1" x14ac:dyDescent="0.2">
      <c r="A60" s="28" t="s">
        <v>377</v>
      </c>
      <c r="B60" s="132" t="s">
        <v>311</v>
      </c>
      <c r="C60" s="29" t="s">
        <v>372</v>
      </c>
      <c r="D60" s="39"/>
      <c r="E60" s="39">
        <v>0</v>
      </c>
      <c r="F60" s="39">
        <f>'[2]1.1.PMINFO.'!F60-'1.3.sz.mell.'!F60-'1.4.sz.mell.'!F60</f>
        <v>0</v>
      </c>
      <c r="G60" s="380"/>
      <c r="H60" s="402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</row>
    <row r="61" spans="1:20" s="27" customFormat="1" ht="12" customHeight="1" x14ac:dyDescent="0.2">
      <c r="A61" s="28" t="s">
        <v>378</v>
      </c>
      <c r="B61" s="132" t="s">
        <v>312</v>
      </c>
      <c r="C61" s="32" t="s">
        <v>373</v>
      </c>
      <c r="D61" s="39"/>
      <c r="E61" s="39"/>
      <c r="F61" s="39"/>
      <c r="G61" s="380"/>
      <c r="H61" s="402"/>
      <c r="I61" s="365"/>
      <c r="J61" s="365"/>
      <c r="K61" s="365"/>
      <c r="L61" s="365"/>
      <c r="M61" s="365"/>
      <c r="N61" s="365"/>
      <c r="O61" s="365"/>
      <c r="P61" s="365"/>
      <c r="Q61" s="365"/>
      <c r="R61" s="365"/>
      <c r="S61" s="365"/>
      <c r="T61" s="365"/>
    </row>
    <row r="62" spans="1:20" s="27" customFormat="1" ht="11.25" customHeight="1" x14ac:dyDescent="0.2">
      <c r="A62" s="28" t="s">
        <v>379</v>
      </c>
      <c r="B62" s="132" t="s">
        <v>313</v>
      </c>
      <c r="C62" s="32" t="s">
        <v>392</v>
      </c>
      <c r="D62" s="39"/>
      <c r="E62" s="39"/>
      <c r="F62" s="39"/>
      <c r="G62" s="380"/>
      <c r="H62" s="402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</row>
    <row r="63" spans="1:20" s="27" customFormat="1" ht="12" customHeight="1" x14ac:dyDescent="0.2">
      <c r="A63" s="28" t="s">
        <v>378</v>
      </c>
      <c r="B63" s="138" t="s">
        <v>375</v>
      </c>
      <c r="C63" s="35" t="s">
        <v>374</v>
      </c>
      <c r="D63" s="39"/>
      <c r="E63" s="39">
        <v>183188</v>
      </c>
      <c r="F63" s="39"/>
      <c r="G63" s="380"/>
      <c r="H63" s="402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</row>
    <row r="64" spans="1:20" s="27" customFormat="1" ht="12" customHeight="1" x14ac:dyDescent="0.2">
      <c r="A64" s="28" t="s">
        <v>379</v>
      </c>
      <c r="B64" s="134" t="s">
        <v>382</v>
      </c>
      <c r="C64" s="35" t="s">
        <v>376</v>
      </c>
      <c r="D64" s="39"/>
      <c r="E64" s="39"/>
      <c r="F64" s="39"/>
      <c r="G64" s="380"/>
      <c r="H64" s="402"/>
      <c r="I64" s="365"/>
      <c r="J64" s="365"/>
      <c r="K64" s="365"/>
      <c r="L64" s="365"/>
      <c r="M64" s="365"/>
      <c r="N64" s="365"/>
      <c r="O64" s="365"/>
      <c r="P64" s="365"/>
      <c r="Q64" s="365"/>
      <c r="R64" s="365"/>
      <c r="S64" s="365"/>
      <c r="T64" s="365"/>
    </row>
    <row r="65" spans="1:20" s="27" customFormat="1" ht="12" customHeight="1" thickBot="1" x14ac:dyDescent="0.25">
      <c r="A65" s="28" t="s">
        <v>444</v>
      </c>
      <c r="B65" s="134" t="s">
        <v>382</v>
      </c>
      <c r="C65" s="151" t="s">
        <v>445</v>
      </c>
      <c r="D65" s="39"/>
      <c r="E65" s="39"/>
      <c r="F65" s="39"/>
      <c r="G65" s="383"/>
      <c r="H65" s="402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</row>
    <row r="66" spans="1:20" s="27" customFormat="1" ht="12" customHeight="1" thickBot="1" x14ac:dyDescent="0.25">
      <c r="A66" s="25" t="s">
        <v>83</v>
      </c>
      <c r="B66" s="131"/>
      <c r="C66" s="26" t="s">
        <v>84</v>
      </c>
      <c r="D66" s="15">
        <f>+D5+D12+D19+D26+D34+D46+D52+D59</f>
        <v>163224889</v>
      </c>
      <c r="E66" s="15">
        <f t="shared" ref="E66:F66" si="13">+E5+E12+E19+E26+E34+E46+E52+E59</f>
        <v>135860953</v>
      </c>
      <c r="F66" s="15">
        <f t="shared" si="13"/>
        <v>133159094</v>
      </c>
      <c r="G66" s="377">
        <f t="shared" si="2"/>
        <v>98.011305720783511</v>
      </c>
      <c r="H66" s="400"/>
      <c r="I66" s="365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</row>
    <row r="67" spans="1:20" s="27" customFormat="1" ht="12" customHeight="1" thickBot="1" x14ac:dyDescent="0.25">
      <c r="A67" s="42" t="s">
        <v>85</v>
      </c>
      <c r="B67" s="131" t="s">
        <v>315</v>
      </c>
      <c r="C67" s="36" t="s">
        <v>86</v>
      </c>
      <c r="D67" s="12">
        <f>SUM(D68:D70)</f>
        <v>0</v>
      </c>
      <c r="E67" s="12">
        <f t="shared" ref="E67:F67" si="14">SUM(E68:E70)</f>
        <v>0</v>
      </c>
      <c r="F67" s="12">
        <f t="shared" si="14"/>
        <v>0</v>
      </c>
      <c r="G67" s="373"/>
      <c r="H67" s="398"/>
      <c r="I67" s="365"/>
      <c r="J67" s="365"/>
      <c r="K67" s="365"/>
      <c r="L67" s="365"/>
      <c r="M67" s="365"/>
      <c r="N67" s="365"/>
      <c r="O67" s="365"/>
      <c r="P67" s="365"/>
      <c r="Q67" s="365"/>
      <c r="R67" s="365"/>
      <c r="S67" s="365"/>
      <c r="T67" s="365"/>
    </row>
    <row r="68" spans="1:20" s="27" customFormat="1" ht="12" customHeight="1" x14ac:dyDescent="0.2">
      <c r="A68" s="28" t="s">
        <v>87</v>
      </c>
      <c r="B68" s="132" t="s">
        <v>316</v>
      </c>
      <c r="C68" s="29" t="s">
        <v>88</v>
      </c>
      <c r="D68" s="39"/>
      <c r="E68" s="39">
        <v>0</v>
      </c>
      <c r="F68" s="39">
        <f>'[2]1.1.PMINFO.'!F68-'1.3.sz.mell.'!F68-'1.4.sz.mell.'!F68</f>
        <v>0</v>
      </c>
      <c r="G68" s="380"/>
      <c r="H68" s="402"/>
      <c r="I68" s="365"/>
      <c r="J68" s="365"/>
      <c r="K68" s="365"/>
      <c r="L68" s="365"/>
      <c r="M68" s="365"/>
      <c r="N68" s="365"/>
      <c r="O68" s="365"/>
      <c r="P68" s="365"/>
      <c r="Q68" s="365"/>
      <c r="R68" s="365"/>
      <c r="S68" s="365"/>
      <c r="T68" s="365"/>
    </row>
    <row r="69" spans="1:20" s="27" customFormat="1" ht="12" customHeight="1" x14ac:dyDescent="0.2">
      <c r="A69" s="31" t="s">
        <v>89</v>
      </c>
      <c r="B69" s="132" t="s">
        <v>317</v>
      </c>
      <c r="C69" s="32" t="s">
        <v>90</v>
      </c>
      <c r="D69" s="39"/>
      <c r="E69" s="39">
        <v>0</v>
      </c>
      <c r="F69" s="39">
        <f>'[2]1.1.PMINFO.'!F69-'1.3.sz.mell.'!F69-'1.4.sz.mell.'!F69</f>
        <v>0</v>
      </c>
      <c r="G69" s="380"/>
      <c r="H69" s="402"/>
      <c r="I69" s="365"/>
      <c r="J69" s="365"/>
      <c r="K69" s="365"/>
      <c r="L69" s="365"/>
      <c r="M69" s="365"/>
      <c r="N69" s="365"/>
      <c r="O69" s="365"/>
      <c r="P69" s="365"/>
      <c r="Q69" s="365"/>
      <c r="R69" s="365"/>
      <c r="S69" s="365"/>
      <c r="T69" s="365"/>
    </row>
    <row r="70" spans="1:20" s="27" customFormat="1" ht="12" customHeight="1" thickBot="1" x14ac:dyDescent="0.25">
      <c r="A70" s="34" t="s">
        <v>91</v>
      </c>
      <c r="B70" s="132" t="s">
        <v>318</v>
      </c>
      <c r="C70" s="43" t="s">
        <v>92</v>
      </c>
      <c r="D70" s="39"/>
      <c r="E70" s="39">
        <v>0</v>
      </c>
      <c r="F70" s="39">
        <f>'[2]1.1.PMINFO.'!F70-'1.3.sz.mell.'!F70-'1.4.sz.mell.'!F70</f>
        <v>0</v>
      </c>
      <c r="G70" s="380"/>
      <c r="H70" s="402"/>
      <c r="I70" s="365"/>
      <c r="J70" s="365"/>
      <c r="K70" s="365"/>
      <c r="L70" s="365"/>
      <c r="M70" s="365"/>
      <c r="N70" s="365"/>
      <c r="O70" s="365"/>
      <c r="P70" s="365"/>
      <c r="Q70" s="365"/>
      <c r="R70" s="365"/>
      <c r="S70" s="365"/>
      <c r="T70" s="365"/>
    </row>
    <row r="71" spans="1:20" s="27" customFormat="1" ht="12" customHeight="1" thickBot="1" x14ac:dyDescent="0.25">
      <c r="A71" s="42" t="s">
        <v>93</v>
      </c>
      <c r="B71" s="131" t="s">
        <v>319</v>
      </c>
      <c r="C71" s="36" t="s">
        <v>94</v>
      </c>
      <c r="D71" s="12">
        <f>SUM(D72:D75)</f>
        <v>0</v>
      </c>
      <c r="E71" s="12">
        <v>0</v>
      </c>
      <c r="F71" s="12">
        <f t="shared" ref="F71" si="15">SUM(F72:F75)</f>
        <v>0</v>
      </c>
      <c r="G71" s="373"/>
      <c r="H71" s="398"/>
      <c r="I71" s="365"/>
      <c r="J71" s="365"/>
      <c r="K71" s="365"/>
      <c r="L71" s="365"/>
      <c r="M71" s="365"/>
      <c r="N71" s="365"/>
      <c r="O71" s="365"/>
      <c r="P71" s="365"/>
      <c r="Q71" s="365"/>
      <c r="R71" s="365"/>
      <c r="S71" s="365"/>
      <c r="T71" s="365"/>
    </row>
    <row r="72" spans="1:20" s="27" customFormat="1" ht="12" customHeight="1" x14ac:dyDescent="0.2">
      <c r="A72" s="28" t="s">
        <v>95</v>
      </c>
      <c r="B72" s="132" t="s">
        <v>320</v>
      </c>
      <c r="C72" s="29" t="s">
        <v>96</v>
      </c>
      <c r="D72" s="39"/>
      <c r="E72" s="39">
        <v>0</v>
      </c>
      <c r="F72" s="39">
        <f>'[2]1.1.PMINFO.'!F72-'1.3.sz.mell.'!F72-'1.4.sz.mell.'!F72</f>
        <v>0</v>
      </c>
      <c r="G72" s="380"/>
      <c r="H72" s="402"/>
      <c r="I72" s="365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</row>
    <row r="73" spans="1:20" s="27" customFormat="1" ht="12" customHeight="1" x14ac:dyDescent="0.2">
      <c r="A73" s="31" t="s">
        <v>97</v>
      </c>
      <c r="B73" s="132" t="s">
        <v>321</v>
      </c>
      <c r="C73" s="32" t="s">
        <v>98</v>
      </c>
      <c r="D73" s="39"/>
      <c r="E73" s="39">
        <v>0</v>
      </c>
      <c r="F73" s="39">
        <f>'[2]1.1.PMINFO.'!F73-'1.3.sz.mell.'!F73-'1.4.sz.mell.'!F73</f>
        <v>0</v>
      </c>
      <c r="G73" s="380"/>
      <c r="H73" s="402"/>
      <c r="I73" s="365"/>
      <c r="J73" s="365"/>
      <c r="K73" s="365"/>
      <c r="L73" s="365"/>
      <c r="M73" s="365"/>
      <c r="N73" s="365"/>
      <c r="O73" s="365"/>
      <c r="P73" s="365"/>
      <c r="Q73" s="365"/>
      <c r="R73" s="365"/>
      <c r="S73" s="365"/>
      <c r="T73" s="365"/>
    </row>
    <row r="74" spans="1:20" s="27" customFormat="1" ht="12" customHeight="1" x14ac:dyDescent="0.2">
      <c r="A74" s="31" t="s">
        <v>99</v>
      </c>
      <c r="B74" s="132" t="s">
        <v>322</v>
      </c>
      <c r="C74" s="32" t="s">
        <v>100</v>
      </c>
      <c r="D74" s="39"/>
      <c r="E74" s="39">
        <v>0</v>
      </c>
      <c r="F74" s="39">
        <f>'[2]1.1.PMINFO.'!F74-'1.3.sz.mell.'!F74-'1.4.sz.mell.'!F74</f>
        <v>0</v>
      </c>
      <c r="G74" s="380"/>
      <c r="H74" s="402"/>
      <c r="I74" s="365"/>
      <c r="J74" s="365"/>
      <c r="K74" s="365"/>
      <c r="L74" s="365"/>
      <c r="M74" s="365"/>
      <c r="N74" s="365"/>
      <c r="O74" s="365"/>
      <c r="P74" s="365"/>
      <c r="Q74" s="365"/>
      <c r="R74" s="365"/>
      <c r="S74" s="365"/>
      <c r="T74" s="365"/>
    </row>
    <row r="75" spans="1:20" s="27" customFormat="1" ht="12" customHeight="1" thickBot="1" x14ac:dyDescent="0.25">
      <c r="A75" s="34" t="s">
        <v>101</v>
      </c>
      <c r="B75" s="132" t="s">
        <v>323</v>
      </c>
      <c r="C75" s="35" t="s">
        <v>102</v>
      </c>
      <c r="D75" s="39"/>
      <c r="E75" s="39">
        <v>0</v>
      </c>
      <c r="F75" s="39">
        <f>'[2]1.1.PMINFO.'!F75-'1.3.sz.mell.'!F75-'1.4.sz.mell.'!F75</f>
        <v>0</v>
      </c>
      <c r="G75" s="380"/>
      <c r="H75" s="402"/>
      <c r="I75" s="365"/>
      <c r="J75" s="365"/>
      <c r="K75" s="365"/>
      <c r="L75" s="365"/>
      <c r="M75" s="365"/>
      <c r="N75" s="365"/>
      <c r="O75" s="365"/>
      <c r="P75" s="365"/>
      <c r="Q75" s="365"/>
      <c r="R75" s="365"/>
      <c r="S75" s="365"/>
      <c r="T75" s="365"/>
    </row>
    <row r="76" spans="1:20" s="27" customFormat="1" ht="12" customHeight="1" thickBot="1" x14ac:dyDescent="0.25">
      <c r="A76" s="42" t="s">
        <v>103</v>
      </c>
      <c r="B76" s="131" t="s">
        <v>324</v>
      </c>
      <c r="C76" s="36" t="s">
        <v>104</v>
      </c>
      <c r="D76" s="12">
        <f>SUM(D77:D78)</f>
        <v>31620845</v>
      </c>
      <c r="E76" s="12">
        <f t="shared" ref="E76:F76" si="16">SUM(E77:E78)</f>
        <v>24621357</v>
      </c>
      <c r="F76" s="12">
        <f t="shared" si="16"/>
        <v>24621357</v>
      </c>
      <c r="G76" s="373">
        <f t="shared" ref="G76:G91" si="17">F76/E76*100</f>
        <v>100</v>
      </c>
      <c r="H76" s="398"/>
      <c r="I76" s="365"/>
      <c r="J76" s="365"/>
      <c r="K76" s="365"/>
      <c r="L76" s="365"/>
      <c r="M76" s="365"/>
      <c r="N76" s="365"/>
      <c r="O76" s="365"/>
      <c r="P76" s="365"/>
      <c r="Q76" s="365"/>
      <c r="R76" s="365"/>
      <c r="S76" s="365"/>
      <c r="T76" s="365"/>
    </row>
    <row r="77" spans="1:20" s="27" customFormat="1" ht="12" customHeight="1" x14ac:dyDescent="0.2">
      <c r="A77" s="28" t="s">
        <v>105</v>
      </c>
      <c r="B77" s="132" t="s">
        <v>325</v>
      </c>
      <c r="C77" s="29" t="s">
        <v>106</v>
      </c>
      <c r="D77" s="39">
        <v>31620845</v>
      </c>
      <c r="E77" s="39">
        <v>24621357</v>
      </c>
      <c r="F77" s="39">
        <v>24621357</v>
      </c>
      <c r="G77" s="380">
        <f t="shared" si="17"/>
        <v>100</v>
      </c>
      <c r="H77" s="402"/>
      <c r="I77" s="365"/>
      <c r="J77" s="365"/>
      <c r="K77" s="365"/>
      <c r="L77" s="365"/>
      <c r="M77" s="365"/>
      <c r="N77" s="365"/>
      <c r="O77" s="365"/>
      <c r="P77" s="365"/>
      <c r="Q77" s="365"/>
      <c r="R77" s="365"/>
      <c r="S77" s="365"/>
      <c r="T77" s="365"/>
    </row>
    <row r="78" spans="1:20" s="27" customFormat="1" ht="12" customHeight="1" thickBot="1" x14ac:dyDescent="0.25">
      <c r="A78" s="34" t="s">
        <v>107</v>
      </c>
      <c r="B78" s="132" t="s">
        <v>326</v>
      </c>
      <c r="C78" s="35" t="s">
        <v>108</v>
      </c>
      <c r="D78" s="39"/>
      <c r="E78" s="39"/>
      <c r="F78" s="39"/>
      <c r="G78" s="380"/>
      <c r="H78" s="402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</row>
    <row r="79" spans="1:20" s="27" customFormat="1" ht="12" customHeight="1" thickBot="1" x14ac:dyDescent="0.25">
      <c r="A79" s="42" t="s">
        <v>109</v>
      </c>
      <c r="B79" s="131"/>
      <c r="C79" s="36" t="s">
        <v>450</v>
      </c>
      <c r="D79" s="12">
        <f>SUM(D80:D83)</f>
        <v>0</v>
      </c>
      <c r="E79" s="12">
        <f>SUM(E80:E83)</f>
        <v>6832456</v>
      </c>
      <c r="F79" s="12">
        <f>SUM(F80:F83)</f>
        <v>6832456</v>
      </c>
      <c r="G79" s="373">
        <f t="shared" si="17"/>
        <v>100</v>
      </c>
      <c r="H79" s="398"/>
      <c r="I79" s="365"/>
      <c r="J79" s="365"/>
      <c r="K79" s="365"/>
      <c r="L79" s="365"/>
      <c r="M79" s="365"/>
      <c r="N79" s="365"/>
      <c r="O79" s="365"/>
      <c r="P79" s="365"/>
      <c r="Q79" s="365"/>
      <c r="R79" s="365"/>
      <c r="S79" s="365"/>
      <c r="T79" s="365"/>
    </row>
    <row r="80" spans="1:20" s="27" customFormat="1" ht="12" customHeight="1" x14ac:dyDescent="0.2">
      <c r="A80" s="28" t="s">
        <v>384</v>
      </c>
      <c r="B80" s="132" t="s">
        <v>327</v>
      </c>
      <c r="C80" s="29" t="s">
        <v>110</v>
      </c>
      <c r="D80" s="39"/>
      <c r="E80" s="39">
        <v>6832456</v>
      </c>
      <c r="F80" s="39">
        <v>6832456</v>
      </c>
      <c r="G80" s="380">
        <f>F80/E80*100</f>
        <v>100</v>
      </c>
      <c r="H80" s="402"/>
      <c r="I80" s="365"/>
      <c r="J80" s="365"/>
      <c r="K80" s="365"/>
      <c r="L80" s="365"/>
      <c r="M80" s="365"/>
      <c r="N80" s="365"/>
      <c r="O80" s="365"/>
      <c r="P80" s="365"/>
      <c r="Q80" s="365"/>
      <c r="R80" s="365"/>
      <c r="S80" s="365"/>
      <c r="T80" s="365"/>
    </row>
    <row r="81" spans="1:21" s="27" customFormat="1" ht="12" customHeight="1" x14ac:dyDescent="0.2">
      <c r="A81" s="31" t="s">
        <v>385</v>
      </c>
      <c r="B81" s="133" t="s">
        <v>328</v>
      </c>
      <c r="C81" s="32" t="s">
        <v>111</v>
      </c>
      <c r="D81" s="39"/>
      <c r="E81" s="39"/>
      <c r="F81" s="39"/>
      <c r="G81" s="380"/>
      <c r="H81" s="402"/>
      <c r="I81" s="365"/>
      <c r="J81" s="365"/>
      <c r="K81" s="365"/>
      <c r="L81" s="365"/>
      <c r="M81" s="365"/>
      <c r="N81" s="365"/>
      <c r="O81" s="365"/>
      <c r="P81" s="365"/>
      <c r="Q81" s="365"/>
      <c r="R81" s="365"/>
      <c r="S81" s="365"/>
      <c r="T81" s="365"/>
    </row>
    <row r="82" spans="1:21" s="27" customFormat="1" ht="12" customHeight="1" x14ac:dyDescent="0.2">
      <c r="A82" s="34" t="s">
        <v>386</v>
      </c>
      <c r="B82" s="134" t="s">
        <v>383</v>
      </c>
      <c r="C82" s="35" t="s">
        <v>403</v>
      </c>
      <c r="D82" s="39"/>
      <c r="E82" s="39"/>
      <c r="F82" s="39"/>
      <c r="G82" s="380"/>
      <c r="H82" s="402"/>
      <c r="I82" s="365"/>
      <c r="J82" s="365"/>
      <c r="K82" s="365"/>
      <c r="L82" s="365"/>
      <c r="M82" s="365"/>
      <c r="N82" s="365"/>
      <c r="O82" s="365"/>
      <c r="P82" s="365"/>
      <c r="Q82" s="365"/>
      <c r="R82" s="365"/>
      <c r="S82" s="365"/>
      <c r="T82" s="365"/>
    </row>
    <row r="83" spans="1:21" s="27" customFormat="1" ht="12" customHeight="1" thickBot="1" x14ac:dyDescent="0.25">
      <c r="A83" s="34" t="s">
        <v>448</v>
      </c>
      <c r="B83" s="134" t="s">
        <v>449</v>
      </c>
      <c r="C83" s="35" t="s">
        <v>447</v>
      </c>
      <c r="D83" s="39"/>
      <c r="E83" s="39"/>
      <c r="F83" s="39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</row>
    <row r="84" spans="1:21" s="27" customFormat="1" ht="12" customHeight="1" thickBot="1" x14ac:dyDescent="0.25">
      <c r="A84" s="42" t="s">
        <v>112</v>
      </c>
      <c r="B84" s="131" t="s">
        <v>329</v>
      </c>
      <c r="C84" s="36" t="s">
        <v>113</v>
      </c>
      <c r="D84" s="12">
        <f>SUM(D85:D88)</f>
        <v>0</v>
      </c>
      <c r="E84" s="12">
        <v>0</v>
      </c>
      <c r="F84" s="12">
        <f>SUM(F85:F88)</f>
        <v>0</v>
      </c>
      <c r="G84" s="373"/>
      <c r="H84" s="398"/>
      <c r="I84" s="365"/>
      <c r="J84" s="365"/>
      <c r="K84" s="365"/>
      <c r="L84" s="365"/>
      <c r="M84" s="365"/>
      <c r="N84" s="365"/>
      <c r="O84" s="365"/>
      <c r="P84" s="365"/>
      <c r="Q84" s="365"/>
      <c r="R84" s="365"/>
      <c r="S84" s="365"/>
      <c r="T84" s="365"/>
    </row>
    <row r="85" spans="1:21" s="27" customFormat="1" ht="12" customHeight="1" x14ac:dyDescent="0.2">
      <c r="A85" s="44" t="s">
        <v>387</v>
      </c>
      <c r="B85" s="132" t="s">
        <v>330</v>
      </c>
      <c r="C85" s="29" t="s">
        <v>404</v>
      </c>
      <c r="D85" s="39"/>
      <c r="E85" s="39">
        <v>0</v>
      </c>
      <c r="F85" s="39">
        <f>'[2]1.1.PMINFO.'!F86-'1.3.sz.mell.'!F85-'1.4.sz.mell.'!F85</f>
        <v>0</v>
      </c>
      <c r="G85" s="380"/>
      <c r="H85" s="402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</row>
    <row r="86" spans="1:21" s="27" customFormat="1" ht="12" customHeight="1" x14ac:dyDescent="0.2">
      <c r="A86" s="45" t="s">
        <v>388</v>
      </c>
      <c r="B86" s="132" t="s">
        <v>331</v>
      </c>
      <c r="C86" s="32" t="s">
        <v>405</v>
      </c>
      <c r="D86" s="39"/>
      <c r="E86" s="39">
        <v>0</v>
      </c>
      <c r="F86" s="39">
        <f>'[2]1.1.PMINFO.'!F87-'1.3.sz.mell.'!F86-'1.4.sz.mell.'!F86</f>
        <v>0</v>
      </c>
      <c r="G86" s="380"/>
      <c r="H86" s="402"/>
      <c r="I86" s="365"/>
      <c r="J86" s="365"/>
      <c r="K86" s="365"/>
      <c r="L86" s="365"/>
      <c r="M86" s="365"/>
      <c r="N86" s="365"/>
      <c r="O86" s="365"/>
      <c r="P86" s="365"/>
      <c r="Q86" s="365"/>
      <c r="R86" s="365"/>
      <c r="S86" s="365"/>
      <c r="T86" s="365"/>
    </row>
    <row r="87" spans="1:21" s="27" customFormat="1" ht="12" customHeight="1" x14ac:dyDescent="0.2">
      <c r="A87" s="45" t="s">
        <v>389</v>
      </c>
      <c r="B87" s="132" t="s">
        <v>332</v>
      </c>
      <c r="C87" s="32" t="s">
        <v>406</v>
      </c>
      <c r="D87" s="39"/>
      <c r="E87" s="39">
        <v>0</v>
      </c>
      <c r="F87" s="39">
        <f>'[2]1.1.PMINFO.'!F88-'1.3.sz.mell.'!F87-'1.4.sz.mell.'!F87</f>
        <v>0</v>
      </c>
      <c r="G87" s="380"/>
      <c r="H87" s="402"/>
      <c r="I87" s="365"/>
      <c r="J87" s="365"/>
      <c r="K87" s="365"/>
      <c r="L87" s="365"/>
      <c r="M87" s="365"/>
      <c r="N87" s="365"/>
      <c r="O87" s="365"/>
      <c r="P87" s="365"/>
      <c r="Q87" s="365"/>
      <c r="R87" s="365"/>
      <c r="S87" s="365"/>
      <c r="T87" s="365"/>
    </row>
    <row r="88" spans="1:21" s="27" customFormat="1" ht="12" customHeight="1" thickBot="1" x14ac:dyDescent="0.25">
      <c r="A88" s="46" t="s">
        <v>390</v>
      </c>
      <c r="B88" s="132" t="s">
        <v>333</v>
      </c>
      <c r="C88" s="35" t="s">
        <v>407</v>
      </c>
      <c r="D88" s="39"/>
      <c r="E88" s="39">
        <v>0</v>
      </c>
      <c r="F88" s="39">
        <f>'[2]1.1.PMINFO.'!F89-'1.3.sz.mell.'!F88-'1.4.sz.mell.'!F88</f>
        <v>0</v>
      </c>
      <c r="G88" s="380"/>
      <c r="H88" s="402"/>
      <c r="I88" s="365"/>
      <c r="J88" s="365"/>
      <c r="K88" s="365"/>
      <c r="L88" s="365"/>
      <c r="M88" s="365"/>
      <c r="N88" s="365"/>
      <c r="O88" s="365"/>
      <c r="P88" s="365"/>
      <c r="Q88" s="365"/>
      <c r="R88" s="365"/>
      <c r="S88" s="365"/>
      <c r="T88" s="365"/>
    </row>
    <row r="89" spans="1:21" s="27" customFormat="1" ht="13.5" customHeight="1" thickBot="1" x14ac:dyDescent="0.25">
      <c r="A89" s="42" t="s">
        <v>114</v>
      </c>
      <c r="B89" s="131" t="s">
        <v>334</v>
      </c>
      <c r="C89" s="36" t="s">
        <v>115</v>
      </c>
      <c r="D89" s="47"/>
      <c r="E89" s="47">
        <v>0</v>
      </c>
      <c r="F89" s="47"/>
      <c r="G89" s="384"/>
      <c r="H89" s="403"/>
      <c r="I89" s="365"/>
      <c r="J89" s="365"/>
      <c r="K89" s="365"/>
      <c r="L89" s="365"/>
      <c r="M89" s="365"/>
      <c r="N89" s="365"/>
      <c r="O89" s="365"/>
      <c r="P89" s="365"/>
      <c r="Q89" s="365"/>
      <c r="R89" s="365"/>
      <c r="S89" s="365"/>
      <c r="T89" s="365"/>
    </row>
    <row r="90" spans="1:21" s="27" customFormat="1" ht="13.5" customHeight="1" thickBot="1" x14ac:dyDescent="0.25">
      <c r="A90" s="150" t="s">
        <v>173</v>
      </c>
      <c r="B90" s="131"/>
      <c r="C90" s="36" t="s">
        <v>426</v>
      </c>
      <c r="D90" s="47"/>
      <c r="E90" s="47">
        <v>0</v>
      </c>
      <c r="F90" s="47"/>
      <c r="G90" s="384"/>
      <c r="H90" s="403"/>
      <c r="I90" s="365"/>
      <c r="J90" s="365"/>
      <c r="K90" s="365"/>
      <c r="L90" s="365"/>
      <c r="M90" s="365"/>
      <c r="N90" s="365"/>
      <c r="O90" s="365"/>
      <c r="P90" s="365"/>
      <c r="Q90" s="365"/>
      <c r="R90" s="365"/>
      <c r="S90" s="365"/>
      <c r="T90" s="365"/>
    </row>
    <row r="91" spans="1:21" s="27" customFormat="1" ht="15.75" customHeight="1" thickBot="1" x14ac:dyDescent="0.25">
      <c r="A91" s="150" t="s">
        <v>176</v>
      </c>
      <c r="B91" s="131" t="s">
        <v>314</v>
      </c>
      <c r="C91" s="48" t="s">
        <v>116</v>
      </c>
      <c r="D91" s="15">
        <f>+D67+D71+D76+D79+D84+D89</f>
        <v>31620845</v>
      </c>
      <c r="E91" s="15">
        <f t="shared" ref="E91" si="18">+E67+E71+E76+E79+E84+E89</f>
        <v>31453813</v>
      </c>
      <c r="F91" s="15">
        <f>+F67+F71+F76+F79+F84+F89</f>
        <v>31453813</v>
      </c>
      <c r="G91" s="377">
        <f t="shared" si="17"/>
        <v>100</v>
      </c>
      <c r="H91" s="400"/>
      <c r="I91" s="365"/>
      <c r="J91" s="365"/>
      <c r="K91" s="365"/>
      <c r="L91" s="365"/>
      <c r="M91" s="365"/>
      <c r="N91" s="365"/>
      <c r="O91" s="365"/>
      <c r="P91" s="365"/>
      <c r="Q91" s="365"/>
      <c r="R91" s="365"/>
      <c r="S91" s="365"/>
      <c r="T91" s="365"/>
    </row>
    <row r="92" spans="1:21" s="27" customFormat="1" ht="16.5" customHeight="1" thickBot="1" x14ac:dyDescent="0.25">
      <c r="A92" s="150" t="s">
        <v>179</v>
      </c>
      <c r="B92" s="135"/>
      <c r="C92" s="49" t="s">
        <v>117</v>
      </c>
      <c r="D92" s="15">
        <f>+D66+D91</f>
        <v>194845734</v>
      </c>
      <c r="E92" s="15">
        <f t="shared" ref="E92" si="19">+E66+E91</f>
        <v>167314766</v>
      </c>
      <c r="F92" s="15">
        <f>+F66+F91</f>
        <v>164612907</v>
      </c>
      <c r="G92" s="377">
        <f>F92/E92*100</f>
        <v>98.385164044636682</v>
      </c>
      <c r="H92" s="400"/>
      <c r="I92" s="365"/>
      <c r="J92" s="365"/>
      <c r="K92" s="365"/>
      <c r="L92" s="365"/>
      <c r="M92" s="365"/>
      <c r="N92" s="365"/>
      <c r="O92" s="365"/>
      <c r="P92" s="365"/>
      <c r="Q92" s="365"/>
      <c r="R92" s="365"/>
      <c r="S92" s="365"/>
      <c r="T92" s="365"/>
      <c r="U92" s="365">
        <f t="shared" ref="U92" si="20">SUM(U5:U91)</f>
        <v>0</v>
      </c>
    </row>
    <row r="93" spans="1:21" s="27" customFormat="1" x14ac:dyDescent="0.2">
      <c r="A93" s="71"/>
      <c r="B93" s="50"/>
      <c r="C93" s="72"/>
      <c r="D93" s="73"/>
      <c r="E93" s="73"/>
      <c r="F93" s="73"/>
      <c r="G93" s="385"/>
      <c r="H93" s="385"/>
      <c r="I93" s="365"/>
      <c r="J93" s="365"/>
      <c r="K93" s="365"/>
      <c r="L93" s="365"/>
      <c r="M93" s="365"/>
      <c r="N93" s="365"/>
      <c r="O93" s="365"/>
      <c r="P93" s="365"/>
      <c r="Q93" s="365"/>
      <c r="R93" s="365"/>
      <c r="S93" s="365"/>
      <c r="T93" s="365"/>
    </row>
    <row r="94" spans="1:21" ht="16.5" customHeight="1" x14ac:dyDescent="0.25">
      <c r="A94" s="589" t="s">
        <v>118</v>
      </c>
      <c r="B94" s="589"/>
      <c r="C94" s="589"/>
      <c r="D94" s="589"/>
      <c r="E94" s="27"/>
      <c r="F94" s="27"/>
      <c r="G94" s="370"/>
      <c r="H94" s="370"/>
      <c r="I94" s="365"/>
      <c r="J94" s="365"/>
      <c r="K94" s="365"/>
      <c r="L94" s="365"/>
      <c r="M94" s="365"/>
      <c r="N94" s="365"/>
      <c r="O94" s="365"/>
      <c r="P94" s="365"/>
      <c r="Q94" s="365"/>
      <c r="R94" s="365"/>
      <c r="S94" s="365"/>
      <c r="T94" s="365"/>
    </row>
    <row r="95" spans="1:21" ht="16.5" customHeight="1" thickBot="1" x14ac:dyDescent="0.3">
      <c r="A95" s="590" t="s">
        <v>119</v>
      </c>
      <c r="B95" s="590"/>
      <c r="C95" s="590"/>
      <c r="D95" s="17"/>
      <c r="E95" s="17" t="s">
        <v>430</v>
      </c>
      <c r="F95" s="17"/>
      <c r="G95" s="371" t="s">
        <v>430</v>
      </c>
      <c r="H95" s="396"/>
      <c r="I95" s="365"/>
      <c r="J95" s="365"/>
      <c r="K95" s="365"/>
      <c r="L95" s="365"/>
      <c r="M95" s="365"/>
      <c r="N95" s="365"/>
      <c r="O95" s="365"/>
      <c r="P95" s="365"/>
      <c r="Q95" s="365"/>
      <c r="R95" s="365"/>
      <c r="S95" s="365"/>
      <c r="T95" s="365"/>
    </row>
    <row r="96" spans="1:21" ht="24.75" thickBot="1" x14ac:dyDescent="0.3">
      <c r="A96" s="18" t="s">
        <v>2</v>
      </c>
      <c r="B96" s="128" t="s">
        <v>240</v>
      </c>
      <c r="C96" s="19" t="s">
        <v>120</v>
      </c>
      <c r="D96" s="20" t="s">
        <v>451</v>
      </c>
      <c r="E96" s="20" t="s">
        <v>454</v>
      </c>
      <c r="F96" s="20" t="s">
        <v>455</v>
      </c>
      <c r="G96" s="372" t="s">
        <v>702</v>
      </c>
      <c r="H96" s="404"/>
      <c r="I96" s="365"/>
      <c r="J96" s="365"/>
      <c r="K96" s="365"/>
      <c r="L96" s="365"/>
      <c r="M96" s="365"/>
      <c r="N96" s="365"/>
      <c r="O96" s="365"/>
      <c r="P96" s="365"/>
      <c r="Q96" s="365"/>
      <c r="R96" s="365"/>
      <c r="S96" s="365"/>
      <c r="T96" s="365"/>
    </row>
    <row r="97" spans="1:20" s="24" customFormat="1" ht="12" customHeight="1" thickBot="1" x14ac:dyDescent="0.25">
      <c r="A97" s="11">
        <v>1</v>
      </c>
      <c r="B97" s="11">
        <v>2</v>
      </c>
      <c r="C97" s="51">
        <v>3</v>
      </c>
      <c r="D97" s="52">
        <v>4</v>
      </c>
      <c r="E97" s="52">
        <v>5</v>
      </c>
      <c r="F97" s="23">
        <v>6</v>
      </c>
      <c r="G97" s="52">
        <v>7</v>
      </c>
      <c r="H97" s="397"/>
      <c r="I97" s="365"/>
      <c r="J97" s="365"/>
      <c r="K97" s="365"/>
      <c r="L97" s="365"/>
      <c r="M97" s="365"/>
      <c r="N97" s="365"/>
      <c r="O97" s="365"/>
      <c r="P97" s="365"/>
      <c r="Q97" s="365"/>
      <c r="R97" s="365"/>
      <c r="S97" s="365"/>
      <c r="T97" s="365"/>
    </row>
    <row r="98" spans="1:20" ht="12" customHeight="1" thickBot="1" x14ac:dyDescent="0.3">
      <c r="A98" s="53" t="s">
        <v>4</v>
      </c>
      <c r="B98" s="136"/>
      <c r="C98" s="54" t="s">
        <v>121</v>
      </c>
      <c r="D98" s="55">
        <f>SUM(D99:D103)</f>
        <v>128686918</v>
      </c>
      <c r="E98" s="55">
        <f t="shared" ref="E98:F98" si="21">SUM(E99:E103)</f>
        <v>107561668</v>
      </c>
      <c r="F98" s="55">
        <f t="shared" si="21"/>
        <v>89954257</v>
      </c>
      <c r="G98" s="386">
        <f t="shared" ref="G98:G139" si="22">F98/E98*100</f>
        <v>83.630403537438639</v>
      </c>
      <c r="H98" s="398"/>
      <c r="I98" s="365"/>
      <c r="J98" s="365"/>
      <c r="K98" s="365"/>
      <c r="L98" s="365"/>
      <c r="M98" s="365"/>
      <c r="N98" s="365"/>
      <c r="O98" s="365"/>
      <c r="P98" s="365"/>
      <c r="Q98" s="365"/>
      <c r="R98" s="365"/>
      <c r="S98" s="365"/>
      <c r="T98" s="365"/>
    </row>
    <row r="99" spans="1:20" ht="12" customHeight="1" x14ac:dyDescent="0.25">
      <c r="A99" s="56" t="s">
        <v>6</v>
      </c>
      <c r="B99" s="137" t="s">
        <v>241</v>
      </c>
      <c r="C99" s="57" t="s">
        <v>122</v>
      </c>
      <c r="D99" s="58">
        <v>47217119</v>
      </c>
      <c r="E99" s="58">
        <v>33488513</v>
      </c>
      <c r="F99" s="58">
        <v>27365174</v>
      </c>
      <c r="G99" s="387">
        <f t="shared" si="22"/>
        <v>81.715106311229775</v>
      </c>
      <c r="H99" s="399"/>
      <c r="I99" s="365"/>
      <c r="J99" s="365"/>
      <c r="K99" s="365"/>
      <c r="L99" s="365"/>
      <c r="M99" s="365"/>
      <c r="N99" s="365"/>
      <c r="O99" s="365"/>
      <c r="P99" s="365"/>
      <c r="Q99" s="365"/>
      <c r="R99" s="365"/>
      <c r="S99" s="365"/>
      <c r="T99" s="365"/>
    </row>
    <row r="100" spans="1:20" ht="12" customHeight="1" x14ac:dyDescent="0.25">
      <c r="A100" s="31" t="s">
        <v>8</v>
      </c>
      <c r="B100" s="133" t="s">
        <v>242</v>
      </c>
      <c r="C100" s="2" t="s">
        <v>123</v>
      </c>
      <c r="D100" s="33">
        <v>8352589</v>
      </c>
      <c r="E100" s="33">
        <v>5200863</v>
      </c>
      <c r="F100" s="33">
        <v>3124923</v>
      </c>
      <c r="G100" s="375">
        <f t="shared" si="22"/>
        <v>60.08470132745277</v>
      </c>
      <c r="H100" s="399"/>
      <c r="I100" s="365"/>
      <c r="J100" s="365"/>
      <c r="K100" s="365"/>
      <c r="L100" s="365"/>
      <c r="M100" s="365"/>
      <c r="N100" s="365"/>
      <c r="O100" s="365"/>
      <c r="P100" s="365"/>
      <c r="Q100" s="365"/>
      <c r="R100" s="365"/>
      <c r="S100" s="365"/>
      <c r="T100" s="365"/>
    </row>
    <row r="101" spans="1:20" ht="12" customHeight="1" x14ac:dyDescent="0.25">
      <c r="A101" s="31" t="s">
        <v>10</v>
      </c>
      <c r="B101" s="133" t="s">
        <v>243</v>
      </c>
      <c r="C101" s="2" t="s">
        <v>124</v>
      </c>
      <c r="D101" s="37">
        <v>45506335</v>
      </c>
      <c r="E101" s="37">
        <v>37596639</v>
      </c>
      <c r="F101" s="37">
        <v>30576032</v>
      </c>
      <c r="G101" s="379">
        <f t="shared" si="22"/>
        <v>81.326503680289079</v>
      </c>
      <c r="H101" s="399"/>
      <c r="I101" s="365"/>
      <c r="J101" s="365"/>
      <c r="K101" s="365"/>
      <c r="L101" s="365"/>
      <c r="M101" s="365"/>
      <c r="N101" s="365"/>
      <c r="O101" s="365"/>
      <c r="P101" s="365"/>
      <c r="Q101" s="365"/>
      <c r="R101" s="365"/>
      <c r="S101" s="365"/>
      <c r="T101" s="365"/>
    </row>
    <row r="102" spans="1:20" ht="12" customHeight="1" x14ac:dyDescent="0.25">
      <c r="A102" s="31" t="s">
        <v>11</v>
      </c>
      <c r="B102" s="133" t="s">
        <v>244</v>
      </c>
      <c r="C102" s="59" t="s">
        <v>125</v>
      </c>
      <c r="D102" s="37">
        <v>15373400</v>
      </c>
      <c r="E102" s="37">
        <v>15981375</v>
      </c>
      <c r="F102" s="37">
        <v>14495350</v>
      </c>
      <c r="G102" s="379">
        <f t="shared" si="22"/>
        <v>90.701519737819808</v>
      </c>
      <c r="H102" s="399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</row>
    <row r="103" spans="1:20" ht="12" customHeight="1" thickBot="1" x14ac:dyDescent="0.3">
      <c r="A103" s="31" t="s">
        <v>126</v>
      </c>
      <c r="B103" s="140" t="s">
        <v>245</v>
      </c>
      <c r="C103" s="60" t="s">
        <v>127</v>
      </c>
      <c r="D103" s="37">
        <v>12237475</v>
      </c>
      <c r="E103" s="37">
        <v>15294278</v>
      </c>
      <c r="F103" s="37">
        <v>14392778</v>
      </c>
      <c r="G103" s="379">
        <f t="shared" si="22"/>
        <v>94.105638723187852</v>
      </c>
      <c r="H103" s="399"/>
      <c r="I103" s="365"/>
      <c r="J103" s="365"/>
      <c r="K103" s="365"/>
      <c r="L103" s="365"/>
      <c r="M103" s="365"/>
      <c r="N103" s="365"/>
      <c r="O103" s="365"/>
      <c r="P103" s="365"/>
      <c r="Q103" s="365"/>
      <c r="R103" s="365"/>
      <c r="S103" s="365"/>
      <c r="T103" s="365"/>
    </row>
    <row r="104" spans="1:20" ht="12" customHeight="1" thickBot="1" x14ac:dyDescent="0.3">
      <c r="A104" s="25" t="s">
        <v>15</v>
      </c>
      <c r="B104" s="131" t="s">
        <v>249</v>
      </c>
      <c r="C104" s="5" t="s">
        <v>408</v>
      </c>
      <c r="D104" s="12">
        <f>+D105+D107+D106</f>
        <v>59709652</v>
      </c>
      <c r="E104" s="12">
        <f t="shared" ref="E104" si="23">+E105+E107+E106</f>
        <v>19375635</v>
      </c>
      <c r="F104" s="12">
        <f t="shared" ref="F104" si="24">+F105+F107+F106</f>
        <v>0</v>
      </c>
      <c r="G104" s="373"/>
      <c r="H104" s="398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</row>
    <row r="105" spans="1:20" ht="12" customHeight="1" x14ac:dyDescent="0.25">
      <c r="A105" s="28" t="s">
        <v>335</v>
      </c>
      <c r="B105" s="132" t="s">
        <v>249</v>
      </c>
      <c r="C105" s="4" t="s">
        <v>133</v>
      </c>
      <c r="D105" s="30">
        <v>12257997</v>
      </c>
      <c r="E105" s="30">
        <v>19375635</v>
      </c>
      <c r="F105" s="30">
        <f>'[2]1.1.PMINFO.'!F105-'1.3.sz.mell.'!F105-'1.4.sz.mell.'!F105</f>
        <v>0</v>
      </c>
      <c r="G105" s="374"/>
      <c r="H105" s="399"/>
      <c r="I105" s="365"/>
      <c r="J105" s="365"/>
      <c r="K105" s="365"/>
      <c r="L105" s="365"/>
      <c r="M105" s="365"/>
      <c r="N105" s="365"/>
      <c r="O105" s="365"/>
      <c r="P105" s="365"/>
      <c r="Q105" s="365"/>
      <c r="R105" s="365"/>
      <c r="S105" s="365"/>
      <c r="T105" s="365"/>
    </row>
    <row r="106" spans="1:20" ht="12" customHeight="1" x14ac:dyDescent="0.25">
      <c r="A106" s="28" t="s">
        <v>336</v>
      </c>
      <c r="B106" s="138" t="s">
        <v>249</v>
      </c>
      <c r="C106" s="143" t="s">
        <v>394</v>
      </c>
      <c r="D106" s="129">
        <v>47451655</v>
      </c>
      <c r="E106" s="129"/>
      <c r="F106" s="129">
        <f>'[2]1.1.PMINFO.'!F106-'1.3.sz.mell.'!F106-'1.4.sz.mell.'!F106</f>
        <v>0</v>
      </c>
      <c r="G106" s="376"/>
      <c r="H106" s="399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</row>
    <row r="107" spans="1:20" ht="12" customHeight="1" thickBot="1" x14ac:dyDescent="0.3">
      <c r="A107" s="28" t="s">
        <v>337</v>
      </c>
      <c r="B107" s="134" t="s">
        <v>249</v>
      </c>
      <c r="C107" s="63" t="s">
        <v>393</v>
      </c>
      <c r="D107" s="37"/>
      <c r="E107" s="37"/>
      <c r="F107" s="37">
        <f>'[2]1.1.PMINFO.'!F107-'1.3.sz.mell.'!F107-'1.4.sz.mell.'!F107</f>
        <v>0</v>
      </c>
      <c r="G107" s="379"/>
      <c r="H107" s="399"/>
      <c r="I107" s="365"/>
      <c r="J107" s="365"/>
      <c r="K107" s="365"/>
      <c r="L107" s="365"/>
      <c r="M107" s="365"/>
      <c r="N107" s="365"/>
      <c r="O107" s="365"/>
      <c r="P107" s="365"/>
      <c r="Q107" s="365"/>
      <c r="R107" s="365"/>
      <c r="S107" s="365"/>
      <c r="T107" s="365"/>
    </row>
    <row r="108" spans="1:20" ht="12" customHeight="1" thickBot="1" x14ac:dyDescent="0.3">
      <c r="A108" s="25" t="s">
        <v>27</v>
      </c>
      <c r="B108" s="131"/>
      <c r="C108" s="62" t="s">
        <v>411</v>
      </c>
      <c r="D108" s="12">
        <f>+D109+D111+D113</f>
        <v>3600000</v>
      </c>
      <c r="E108" s="12">
        <f t="shared" ref="E108" si="25">+E109+E111+E113</f>
        <v>3319476</v>
      </c>
      <c r="F108" s="12">
        <f t="shared" ref="F108" si="26">+F109+F111+F113</f>
        <v>319476</v>
      </c>
      <c r="G108" s="373">
        <f t="shared" si="22"/>
        <v>9.6242900987987259</v>
      </c>
      <c r="H108" s="398"/>
      <c r="I108" s="365"/>
      <c r="J108" s="365"/>
      <c r="K108" s="365"/>
      <c r="L108" s="365"/>
      <c r="M108" s="365"/>
      <c r="N108" s="365"/>
      <c r="O108" s="365"/>
      <c r="P108" s="365"/>
      <c r="Q108" s="365"/>
      <c r="R108" s="365"/>
      <c r="S108" s="365"/>
      <c r="T108" s="365"/>
    </row>
    <row r="109" spans="1:20" ht="12" customHeight="1" x14ac:dyDescent="0.25">
      <c r="A109" s="28" t="s">
        <v>400</v>
      </c>
      <c r="B109" s="132" t="s">
        <v>246</v>
      </c>
      <c r="C109" s="2" t="s">
        <v>128</v>
      </c>
      <c r="D109" s="30"/>
      <c r="E109" s="30"/>
      <c r="F109" s="30"/>
      <c r="G109" s="374"/>
      <c r="H109" s="399"/>
      <c r="I109" s="365"/>
      <c r="J109" s="365"/>
      <c r="K109" s="365"/>
      <c r="L109" s="365"/>
      <c r="M109" s="365"/>
      <c r="N109" s="365"/>
      <c r="O109" s="365"/>
      <c r="P109" s="365"/>
      <c r="Q109" s="365"/>
      <c r="R109" s="365"/>
      <c r="S109" s="365"/>
      <c r="T109" s="365"/>
    </row>
    <row r="110" spans="1:20" ht="12" customHeight="1" x14ac:dyDescent="0.25">
      <c r="A110" s="28" t="s">
        <v>401</v>
      </c>
      <c r="B110" s="141" t="s">
        <v>246</v>
      </c>
      <c r="C110" s="63" t="s">
        <v>129</v>
      </c>
      <c r="D110" s="30"/>
      <c r="E110" s="30"/>
      <c r="F110" s="30"/>
      <c r="G110" s="374"/>
      <c r="H110" s="399"/>
      <c r="I110" s="365"/>
      <c r="J110" s="365"/>
      <c r="K110" s="365"/>
      <c r="L110" s="365"/>
      <c r="M110" s="365"/>
      <c r="N110" s="365"/>
      <c r="O110" s="365"/>
      <c r="P110" s="365"/>
      <c r="Q110" s="365"/>
      <c r="R110" s="365"/>
      <c r="S110" s="365"/>
      <c r="T110" s="365"/>
    </row>
    <row r="111" spans="1:20" ht="12" customHeight="1" x14ac:dyDescent="0.25">
      <c r="A111" s="28" t="s">
        <v>402</v>
      </c>
      <c r="B111" s="141" t="s">
        <v>247</v>
      </c>
      <c r="C111" s="63" t="s">
        <v>130</v>
      </c>
      <c r="D111" s="33"/>
      <c r="E111" s="33">
        <f>'[3]1.2.sz.mell.'!$F$111</f>
        <v>319476</v>
      </c>
      <c r="F111" s="33">
        <v>319476</v>
      </c>
      <c r="G111" s="375">
        <f t="shared" si="22"/>
        <v>100</v>
      </c>
      <c r="H111" s="399"/>
      <c r="I111" s="365"/>
      <c r="J111" s="365"/>
      <c r="K111" s="365"/>
      <c r="L111" s="365"/>
      <c r="M111" s="365"/>
      <c r="N111" s="365"/>
      <c r="O111" s="365"/>
      <c r="P111" s="365"/>
      <c r="Q111" s="365"/>
      <c r="R111" s="365"/>
      <c r="S111" s="365"/>
      <c r="T111" s="365"/>
    </row>
    <row r="112" spans="1:20" ht="12" customHeight="1" x14ac:dyDescent="0.25">
      <c r="A112" s="28" t="s">
        <v>409</v>
      </c>
      <c r="B112" s="141" t="s">
        <v>247</v>
      </c>
      <c r="C112" s="63" t="s">
        <v>131</v>
      </c>
      <c r="D112" s="13"/>
      <c r="E112" s="13"/>
      <c r="F112" s="13"/>
      <c r="G112" s="388"/>
      <c r="H112" s="399"/>
      <c r="I112" s="365"/>
      <c r="J112" s="365"/>
      <c r="K112" s="365"/>
      <c r="L112" s="365"/>
      <c r="M112" s="365"/>
      <c r="N112" s="365"/>
      <c r="O112" s="365"/>
      <c r="P112" s="365"/>
      <c r="Q112" s="365"/>
      <c r="R112" s="365"/>
      <c r="S112" s="365"/>
      <c r="T112" s="365"/>
    </row>
    <row r="113" spans="1:20" ht="12" customHeight="1" thickBot="1" x14ac:dyDescent="0.3">
      <c r="A113" s="28" t="s">
        <v>410</v>
      </c>
      <c r="B113" s="138" t="s">
        <v>248</v>
      </c>
      <c r="C113" s="64" t="s">
        <v>132</v>
      </c>
      <c r="D113" s="13">
        <v>3600000</v>
      </c>
      <c r="E113" s="13">
        <v>3000000</v>
      </c>
      <c r="F113" s="13"/>
      <c r="G113" s="388"/>
      <c r="H113" s="399"/>
      <c r="I113" s="365"/>
      <c r="J113" s="365"/>
      <c r="K113" s="365"/>
      <c r="L113" s="365"/>
      <c r="M113" s="365"/>
      <c r="N113" s="365"/>
      <c r="O113" s="365"/>
      <c r="P113" s="365"/>
      <c r="Q113" s="365"/>
      <c r="R113" s="365"/>
      <c r="S113" s="365"/>
      <c r="T113" s="365"/>
    </row>
    <row r="114" spans="1:20" ht="12" customHeight="1" thickBot="1" x14ac:dyDescent="0.3">
      <c r="A114" s="25" t="s">
        <v>134</v>
      </c>
      <c r="B114" s="131"/>
      <c r="C114" s="5" t="s">
        <v>135</v>
      </c>
      <c r="D114" s="12">
        <f>+D98+D108+D104</f>
        <v>191996570</v>
      </c>
      <c r="E114" s="12">
        <f t="shared" ref="E114" si="27">+E98+E108+E104</f>
        <v>130256779</v>
      </c>
      <c r="F114" s="12">
        <f t="shared" ref="F114" si="28">+F98+F108+F104</f>
        <v>90273733</v>
      </c>
      <c r="G114" s="373">
        <f t="shared" si="22"/>
        <v>69.304441345045092</v>
      </c>
      <c r="H114" s="398"/>
      <c r="I114" s="365"/>
      <c r="J114" s="365"/>
      <c r="K114" s="365"/>
      <c r="L114" s="365"/>
      <c r="M114" s="365"/>
      <c r="N114" s="365"/>
      <c r="O114" s="365"/>
      <c r="P114" s="365"/>
      <c r="Q114" s="365"/>
      <c r="R114" s="365"/>
      <c r="S114" s="365"/>
      <c r="T114" s="365"/>
    </row>
    <row r="115" spans="1:20" ht="12" customHeight="1" thickBot="1" x14ac:dyDescent="0.3">
      <c r="A115" s="25" t="s">
        <v>41</v>
      </c>
      <c r="B115" s="131"/>
      <c r="C115" s="5" t="s">
        <v>136</v>
      </c>
      <c r="D115" s="12">
        <f>+D116+D117+D118</f>
        <v>0</v>
      </c>
      <c r="E115" s="12">
        <f t="shared" ref="E115" si="29">+E116+E117+E118</f>
        <v>0</v>
      </c>
      <c r="F115" s="12">
        <f t="shared" ref="F115" si="30">+F116+F117+F118</f>
        <v>0</v>
      </c>
      <c r="G115" s="373"/>
      <c r="H115" s="398"/>
      <c r="I115" s="365"/>
      <c r="J115" s="365"/>
      <c r="K115" s="365"/>
      <c r="L115" s="365"/>
      <c r="M115" s="365"/>
      <c r="N115" s="365"/>
      <c r="O115" s="365"/>
      <c r="P115" s="365"/>
      <c r="Q115" s="365"/>
      <c r="R115" s="365"/>
      <c r="S115" s="365"/>
      <c r="T115" s="365"/>
    </row>
    <row r="116" spans="1:20" ht="12" customHeight="1" x14ac:dyDescent="0.25">
      <c r="A116" s="28" t="s">
        <v>43</v>
      </c>
      <c r="B116" s="132" t="s">
        <v>250</v>
      </c>
      <c r="C116" s="4" t="s">
        <v>137</v>
      </c>
      <c r="D116" s="13"/>
      <c r="E116" s="13">
        <v>0</v>
      </c>
      <c r="F116" s="13"/>
      <c r="G116" s="388"/>
      <c r="H116" s="399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</row>
    <row r="117" spans="1:20" ht="12" customHeight="1" x14ac:dyDescent="0.25">
      <c r="A117" s="28" t="s">
        <v>45</v>
      </c>
      <c r="B117" s="132" t="s">
        <v>251</v>
      </c>
      <c r="C117" s="4" t="s">
        <v>138</v>
      </c>
      <c r="D117" s="13"/>
      <c r="E117" s="13">
        <v>0</v>
      </c>
      <c r="F117" s="13"/>
      <c r="G117" s="388"/>
      <c r="H117" s="399"/>
      <c r="I117" s="365"/>
      <c r="J117" s="365"/>
      <c r="K117" s="365"/>
      <c r="L117" s="365"/>
      <c r="M117" s="365"/>
      <c r="N117" s="365"/>
      <c r="O117" s="365"/>
      <c r="P117" s="365"/>
      <c r="Q117" s="365"/>
      <c r="R117" s="365"/>
      <c r="S117" s="365"/>
      <c r="T117" s="365"/>
    </row>
    <row r="118" spans="1:20" ht="12" customHeight="1" thickBot="1" x14ac:dyDescent="0.3">
      <c r="A118" s="61" t="s">
        <v>47</v>
      </c>
      <c r="B118" s="138" t="s">
        <v>252</v>
      </c>
      <c r="C118" s="14" t="s">
        <v>139</v>
      </c>
      <c r="D118" s="13"/>
      <c r="E118" s="13">
        <v>0</v>
      </c>
      <c r="F118" s="13"/>
      <c r="G118" s="388"/>
      <c r="H118" s="399"/>
      <c r="I118" s="365"/>
      <c r="J118" s="365"/>
      <c r="K118" s="365"/>
      <c r="L118" s="365"/>
      <c r="M118" s="365"/>
      <c r="N118" s="365"/>
      <c r="O118" s="365"/>
      <c r="P118" s="365"/>
      <c r="Q118" s="365"/>
      <c r="R118" s="365"/>
      <c r="S118" s="365"/>
      <c r="T118" s="365"/>
    </row>
    <row r="119" spans="1:20" ht="12" customHeight="1" thickBot="1" x14ac:dyDescent="0.3">
      <c r="A119" s="25" t="s">
        <v>63</v>
      </c>
      <c r="B119" s="131" t="s">
        <v>253</v>
      </c>
      <c r="C119" s="5" t="s">
        <v>140</v>
      </c>
      <c r="D119" s="12">
        <f>SUM(D120:D123)</f>
        <v>0</v>
      </c>
      <c r="E119" s="12">
        <v>0</v>
      </c>
      <c r="F119" s="12">
        <f>+F120+F121+F122+F123</f>
        <v>0</v>
      </c>
      <c r="G119" s="373"/>
      <c r="H119" s="398"/>
      <c r="I119" s="365"/>
      <c r="J119" s="365"/>
      <c r="K119" s="365"/>
      <c r="L119" s="365"/>
      <c r="M119" s="365"/>
      <c r="N119" s="365"/>
      <c r="O119" s="365"/>
      <c r="P119" s="365"/>
      <c r="Q119" s="365"/>
      <c r="R119" s="365"/>
      <c r="S119" s="365"/>
      <c r="T119" s="365"/>
    </row>
    <row r="120" spans="1:20" ht="12" customHeight="1" x14ac:dyDescent="0.25">
      <c r="A120" s="28" t="s">
        <v>344</v>
      </c>
      <c r="B120" s="132" t="s">
        <v>254</v>
      </c>
      <c r="C120" s="4" t="s">
        <v>412</v>
      </c>
      <c r="D120" s="13"/>
      <c r="E120" s="13">
        <v>0</v>
      </c>
      <c r="F120" s="13"/>
      <c r="G120" s="388"/>
      <c r="H120" s="399"/>
      <c r="I120" s="365"/>
      <c r="J120" s="365"/>
      <c r="K120" s="365"/>
      <c r="L120" s="365"/>
      <c r="M120" s="365"/>
      <c r="N120" s="365"/>
      <c r="O120" s="365"/>
      <c r="P120" s="365"/>
      <c r="Q120" s="365"/>
      <c r="R120" s="365"/>
      <c r="S120" s="365"/>
      <c r="T120" s="365"/>
    </row>
    <row r="121" spans="1:20" ht="12" customHeight="1" x14ac:dyDescent="0.25">
      <c r="A121" s="28" t="s">
        <v>345</v>
      </c>
      <c r="B121" s="132" t="s">
        <v>255</v>
      </c>
      <c r="C121" s="4" t="s">
        <v>413</v>
      </c>
      <c r="D121" s="13"/>
      <c r="E121" s="13">
        <v>0</v>
      </c>
      <c r="F121" s="13"/>
      <c r="G121" s="388"/>
      <c r="H121" s="399"/>
      <c r="I121" s="365"/>
      <c r="J121" s="365"/>
      <c r="K121" s="365"/>
      <c r="L121" s="365"/>
      <c r="M121" s="365"/>
      <c r="N121" s="365"/>
      <c r="O121" s="365"/>
      <c r="P121" s="365"/>
      <c r="Q121" s="365"/>
      <c r="R121" s="365"/>
      <c r="S121" s="365"/>
      <c r="T121" s="365"/>
    </row>
    <row r="122" spans="1:20" ht="12" customHeight="1" x14ac:dyDescent="0.25">
      <c r="A122" s="28" t="s">
        <v>346</v>
      </c>
      <c r="B122" s="132" t="s">
        <v>256</v>
      </c>
      <c r="C122" s="4" t="s">
        <v>414</v>
      </c>
      <c r="D122" s="13"/>
      <c r="E122" s="13">
        <v>0</v>
      </c>
      <c r="F122" s="13"/>
      <c r="G122" s="388"/>
      <c r="H122" s="399"/>
      <c r="I122" s="365"/>
      <c r="J122" s="365"/>
      <c r="K122" s="365"/>
      <c r="L122" s="365"/>
      <c r="M122" s="365"/>
      <c r="N122" s="365"/>
      <c r="O122" s="365"/>
      <c r="P122" s="365"/>
      <c r="Q122" s="365"/>
      <c r="R122" s="365"/>
      <c r="S122" s="365"/>
      <c r="T122" s="365"/>
    </row>
    <row r="123" spans="1:20" ht="12" customHeight="1" thickBot="1" x14ac:dyDescent="0.3">
      <c r="A123" s="28" t="s">
        <v>347</v>
      </c>
      <c r="B123" s="132" t="s">
        <v>446</v>
      </c>
      <c r="C123" s="4" t="s">
        <v>415</v>
      </c>
      <c r="D123" s="13"/>
      <c r="E123" s="13">
        <v>0</v>
      </c>
      <c r="F123" s="13"/>
      <c r="G123" s="388"/>
      <c r="H123" s="399"/>
      <c r="I123" s="365"/>
      <c r="J123" s="365"/>
      <c r="K123" s="365"/>
      <c r="L123" s="365"/>
      <c r="M123" s="365"/>
      <c r="N123" s="365"/>
      <c r="O123" s="365"/>
      <c r="P123" s="365"/>
      <c r="Q123" s="365"/>
      <c r="R123" s="365"/>
      <c r="S123" s="365"/>
      <c r="T123" s="365"/>
    </row>
    <row r="124" spans="1:20" ht="12" customHeight="1" thickBot="1" x14ac:dyDescent="0.3">
      <c r="A124" s="25" t="s">
        <v>141</v>
      </c>
      <c r="B124" s="131"/>
      <c r="C124" s="5" t="s">
        <v>142</v>
      </c>
      <c r="D124" s="15">
        <f>SUM(D125:D129)</f>
        <v>2849164</v>
      </c>
      <c r="E124" s="15">
        <f t="shared" ref="E124" si="31">SUM(E125:E129)</f>
        <v>37057987</v>
      </c>
      <c r="F124" s="15">
        <f t="shared" ref="F124" si="32">SUM(F125:F129)</f>
        <v>36617086</v>
      </c>
      <c r="G124" s="377">
        <f t="shared" si="22"/>
        <v>98.810240286392244</v>
      </c>
      <c r="H124" s="400"/>
      <c r="I124" s="365"/>
      <c r="J124" s="365"/>
      <c r="K124" s="365"/>
      <c r="L124" s="365"/>
      <c r="M124" s="365"/>
      <c r="N124" s="365"/>
      <c r="O124" s="365"/>
      <c r="P124" s="365"/>
      <c r="Q124" s="365"/>
      <c r="R124" s="365"/>
      <c r="S124" s="365"/>
      <c r="T124" s="365"/>
    </row>
    <row r="125" spans="1:20" ht="12" customHeight="1" x14ac:dyDescent="0.25">
      <c r="A125" s="28" t="s">
        <v>77</v>
      </c>
      <c r="B125" s="132" t="s">
        <v>257</v>
      </c>
      <c r="C125" s="4" t="s">
        <v>143</v>
      </c>
      <c r="D125" s="13"/>
      <c r="E125" s="413"/>
      <c r="F125" s="13"/>
      <c r="G125" s="388"/>
      <c r="H125" s="399"/>
      <c r="I125" s="365"/>
      <c r="J125" s="365"/>
      <c r="K125" s="365"/>
      <c r="L125" s="365"/>
      <c r="M125" s="365"/>
      <c r="N125" s="365"/>
      <c r="O125" s="365"/>
      <c r="P125" s="365"/>
      <c r="Q125" s="365"/>
      <c r="R125" s="365"/>
      <c r="S125" s="365"/>
      <c r="T125" s="365"/>
    </row>
    <row r="126" spans="1:20" ht="12" customHeight="1" x14ac:dyDescent="0.25">
      <c r="A126" s="28" t="s">
        <v>78</v>
      </c>
      <c r="B126" s="132" t="s">
        <v>258</v>
      </c>
      <c r="C126" s="4" t="s">
        <v>144</v>
      </c>
      <c r="D126" s="129">
        <f>'[3]1.2.sz.mell.'!$D$126</f>
        <v>2849164</v>
      </c>
      <c r="E126" s="13">
        <v>7792468</v>
      </c>
      <c r="F126" s="13">
        <v>7792468</v>
      </c>
      <c r="G126" s="388">
        <f t="shared" si="22"/>
        <v>100</v>
      </c>
      <c r="H126" s="399"/>
      <c r="I126" s="365"/>
      <c r="J126" s="365"/>
      <c r="K126" s="365"/>
      <c r="L126" s="365"/>
      <c r="M126" s="365"/>
      <c r="N126" s="365"/>
      <c r="O126" s="365"/>
      <c r="P126" s="365"/>
      <c r="Q126" s="365"/>
      <c r="R126" s="365"/>
      <c r="S126" s="365"/>
      <c r="T126" s="365"/>
    </row>
    <row r="127" spans="1:20" ht="12" customHeight="1" x14ac:dyDescent="0.25">
      <c r="A127" s="28" t="s">
        <v>79</v>
      </c>
      <c r="B127" s="132" t="s">
        <v>259</v>
      </c>
      <c r="C127" s="4" t="s">
        <v>416</v>
      </c>
      <c r="D127" s="13"/>
      <c r="E127" s="13">
        <v>29265519</v>
      </c>
      <c r="F127" s="13">
        <v>28824618</v>
      </c>
      <c r="G127" s="388"/>
      <c r="H127" s="399"/>
      <c r="I127" s="365"/>
      <c r="J127" s="365"/>
      <c r="K127" s="365"/>
      <c r="L127" s="365"/>
      <c r="M127" s="365"/>
      <c r="N127" s="365"/>
      <c r="O127" s="365"/>
      <c r="P127" s="365"/>
      <c r="Q127" s="365"/>
      <c r="R127" s="365"/>
      <c r="S127" s="365"/>
      <c r="T127" s="365"/>
    </row>
    <row r="128" spans="1:20" ht="12" customHeight="1" x14ac:dyDescent="0.25">
      <c r="A128" s="28" t="s">
        <v>80</v>
      </c>
      <c r="B128" s="132" t="s">
        <v>260</v>
      </c>
      <c r="C128" s="4" t="s">
        <v>220</v>
      </c>
      <c r="D128" s="13"/>
      <c r="E128" s="415"/>
      <c r="F128" s="13"/>
      <c r="G128" s="388"/>
      <c r="H128" s="399"/>
      <c r="I128" s="365"/>
      <c r="J128" s="365"/>
      <c r="K128" s="365"/>
      <c r="L128" s="365"/>
      <c r="M128" s="365"/>
      <c r="N128" s="365"/>
      <c r="O128" s="365"/>
      <c r="P128" s="365"/>
      <c r="Q128" s="365"/>
      <c r="R128" s="365"/>
      <c r="S128" s="365"/>
      <c r="T128" s="365"/>
    </row>
    <row r="129" spans="1:20" ht="12" customHeight="1" thickBot="1" x14ac:dyDescent="0.3">
      <c r="A129" s="61"/>
      <c r="B129" s="138" t="s">
        <v>432</v>
      </c>
      <c r="C129" s="14" t="s">
        <v>431</v>
      </c>
      <c r="D129" s="142"/>
      <c r="E129" s="414"/>
      <c r="F129" s="142"/>
      <c r="G129" s="389"/>
      <c r="H129" s="399"/>
      <c r="I129" s="365"/>
      <c r="J129" s="365"/>
      <c r="K129" s="365"/>
      <c r="L129" s="365"/>
      <c r="M129" s="365"/>
      <c r="N129" s="365"/>
      <c r="O129" s="365"/>
      <c r="P129" s="365"/>
      <c r="Q129" s="365"/>
      <c r="R129" s="365"/>
      <c r="S129" s="365"/>
      <c r="T129" s="365"/>
    </row>
    <row r="130" spans="1:20" ht="12" customHeight="1" thickBot="1" x14ac:dyDescent="0.3">
      <c r="A130" s="25" t="s">
        <v>81</v>
      </c>
      <c r="B130" s="131" t="s">
        <v>261</v>
      </c>
      <c r="C130" s="5" t="s">
        <v>145</v>
      </c>
      <c r="D130" s="66">
        <f>+D131+D132+D134+D135</f>
        <v>0</v>
      </c>
      <c r="E130" s="66">
        <v>0</v>
      </c>
      <c r="F130" s="66">
        <f t="shared" ref="F130" si="33">+F131+F132+F134+F135</f>
        <v>0</v>
      </c>
      <c r="G130" s="390"/>
      <c r="H130" s="405"/>
      <c r="I130" s="365"/>
      <c r="J130" s="365"/>
      <c r="K130" s="365"/>
      <c r="L130" s="365"/>
      <c r="M130" s="365"/>
      <c r="N130" s="365"/>
      <c r="O130" s="365"/>
      <c r="P130" s="365"/>
      <c r="Q130" s="365"/>
      <c r="R130" s="365"/>
      <c r="S130" s="365"/>
      <c r="T130" s="365"/>
    </row>
    <row r="131" spans="1:20" ht="12" customHeight="1" x14ac:dyDescent="0.25">
      <c r="A131" s="28" t="s">
        <v>377</v>
      </c>
      <c r="B131" s="132" t="s">
        <v>262</v>
      </c>
      <c r="C131" s="4" t="s">
        <v>417</v>
      </c>
      <c r="D131" s="13"/>
      <c r="E131" s="13">
        <v>0</v>
      </c>
      <c r="F131" s="13"/>
      <c r="G131" s="388"/>
      <c r="H131" s="399"/>
      <c r="I131" s="365"/>
      <c r="J131" s="365"/>
      <c r="K131" s="365"/>
      <c r="L131" s="365"/>
      <c r="M131" s="365"/>
      <c r="N131" s="365"/>
      <c r="O131" s="365"/>
      <c r="P131" s="365"/>
      <c r="Q131" s="365"/>
      <c r="R131" s="365"/>
      <c r="S131" s="365"/>
      <c r="T131" s="365"/>
    </row>
    <row r="132" spans="1:20" ht="12" customHeight="1" x14ac:dyDescent="0.25">
      <c r="A132" s="28" t="s">
        <v>378</v>
      </c>
      <c r="B132" s="132" t="s">
        <v>263</v>
      </c>
      <c r="C132" s="4" t="s">
        <v>418</v>
      </c>
      <c r="D132" s="13"/>
      <c r="E132" s="13">
        <v>0</v>
      </c>
      <c r="F132" s="13"/>
      <c r="G132" s="388"/>
      <c r="H132" s="399"/>
      <c r="I132" s="365"/>
      <c r="J132" s="365"/>
      <c r="K132" s="365"/>
      <c r="L132" s="365"/>
      <c r="M132" s="365"/>
      <c r="N132" s="365"/>
      <c r="O132" s="365"/>
      <c r="P132" s="365"/>
      <c r="Q132" s="365"/>
      <c r="R132" s="365"/>
      <c r="S132" s="365"/>
      <c r="T132" s="365"/>
    </row>
    <row r="133" spans="1:20" ht="12" customHeight="1" x14ac:dyDescent="0.25">
      <c r="A133" s="28" t="s">
        <v>379</v>
      </c>
      <c r="B133" s="132" t="s">
        <v>264</v>
      </c>
      <c r="C133" s="4" t="s">
        <v>419</v>
      </c>
      <c r="D133" s="13"/>
      <c r="E133" s="13">
        <v>0</v>
      </c>
      <c r="F133" s="13"/>
      <c r="G133" s="388"/>
      <c r="H133" s="399"/>
      <c r="I133" s="365"/>
      <c r="J133" s="365"/>
      <c r="K133" s="365"/>
      <c r="L133" s="365"/>
      <c r="M133" s="365"/>
      <c r="N133" s="365"/>
      <c r="O133" s="365"/>
      <c r="P133" s="365"/>
      <c r="Q133" s="365"/>
      <c r="R133" s="365"/>
      <c r="S133" s="365"/>
      <c r="T133" s="365"/>
    </row>
    <row r="134" spans="1:20" ht="12" customHeight="1" x14ac:dyDescent="0.25">
      <c r="A134" s="28" t="s">
        <v>380</v>
      </c>
      <c r="B134" s="132" t="s">
        <v>265</v>
      </c>
      <c r="C134" s="4" t="s">
        <v>420</v>
      </c>
      <c r="D134" s="13"/>
      <c r="E134" s="13">
        <v>0</v>
      </c>
      <c r="F134" s="13"/>
      <c r="G134" s="388"/>
      <c r="H134" s="399"/>
      <c r="I134" s="365"/>
      <c r="J134" s="365"/>
      <c r="K134" s="365"/>
      <c r="L134" s="365"/>
      <c r="M134" s="365"/>
      <c r="N134" s="365"/>
      <c r="O134" s="365"/>
      <c r="P134" s="365"/>
      <c r="Q134" s="365"/>
      <c r="R134" s="365"/>
      <c r="S134" s="365"/>
      <c r="T134" s="365"/>
    </row>
    <row r="135" spans="1:20" ht="12" customHeight="1" thickBot="1" x14ac:dyDescent="0.3">
      <c r="A135" s="61" t="s">
        <v>381</v>
      </c>
      <c r="B135" s="132" t="s">
        <v>433</v>
      </c>
      <c r="C135" s="14" t="s">
        <v>421</v>
      </c>
      <c r="D135" s="65"/>
      <c r="E135" s="65">
        <v>0</v>
      </c>
      <c r="F135" s="65"/>
      <c r="G135" s="391"/>
      <c r="H135" s="399"/>
      <c r="I135" s="365"/>
      <c r="J135" s="365"/>
      <c r="K135" s="365"/>
      <c r="L135" s="365"/>
      <c r="M135" s="365"/>
      <c r="N135" s="365"/>
      <c r="O135" s="365"/>
      <c r="P135" s="365"/>
      <c r="Q135" s="365"/>
      <c r="R135" s="365"/>
      <c r="S135" s="365"/>
      <c r="T135" s="365"/>
    </row>
    <row r="136" spans="1:20" ht="12" customHeight="1" thickBot="1" x14ac:dyDescent="0.3">
      <c r="A136" s="148" t="s">
        <v>398</v>
      </c>
      <c r="B136" s="149" t="s">
        <v>427</v>
      </c>
      <c r="C136" s="5" t="s">
        <v>422</v>
      </c>
      <c r="D136" s="146"/>
      <c r="E136" s="146">
        <v>0</v>
      </c>
      <c r="F136" s="146"/>
      <c r="G136" s="392"/>
      <c r="H136" s="406"/>
      <c r="I136" s="365"/>
      <c r="J136" s="365"/>
      <c r="K136" s="365"/>
      <c r="L136" s="365"/>
      <c r="M136" s="365"/>
      <c r="N136" s="365"/>
      <c r="O136" s="365"/>
      <c r="P136" s="365"/>
      <c r="Q136" s="365"/>
      <c r="R136" s="365"/>
      <c r="S136" s="365"/>
      <c r="T136" s="365"/>
    </row>
    <row r="137" spans="1:20" ht="12" customHeight="1" thickBot="1" x14ac:dyDescent="0.3">
      <c r="A137" s="148" t="s">
        <v>399</v>
      </c>
      <c r="B137" s="149" t="s">
        <v>428</v>
      </c>
      <c r="C137" s="5" t="s">
        <v>423</v>
      </c>
      <c r="D137" s="146"/>
      <c r="E137" s="146">
        <v>0</v>
      </c>
      <c r="F137" s="146"/>
      <c r="G137" s="392"/>
      <c r="H137" s="406"/>
      <c r="I137" s="365"/>
      <c r="J137" s="365"/>
      <c r="K137" s="365"/>
      <c r="L137" s="365"/>
      <c r="M137" s="365"/>
      <c r="N137" s="365"/>
      <c r="O137" s="365"/>
      <c r="P137" s="365"/>
      <c r="Q137" s="365"/>
      <c r="R137" s="365"/>
      <c r="S137" s="365"/>
      <c r="T137" s="365"/>
    </row>
    <row r="138" spans="1:20" ht="15" customHeight="1" thickBot="1" x14ac:dyDescent="0.3">
      <c r="A138" s="25" t="s">
        <v>162</v>
      </c>
      <c r="B138" s="131" t="s">
        <v>429</v>
      </c>
      <c r="C138" s="5" t="s">
        <v>425</v>
      </c>
      <c r="D138" s="67">
        <f>+D115+D119+D124+D130</f>
        <v>2849164</v>
      </c>
      <c r="E138" s="67">
        <f t="shared" ref="E138" si="34">+E115+E119+E124+E130</f>
        <v>37057987</v>
      </c>
      <c r="F138" s="67">
        <f t="shared" ref="F138" si="35">+F115+F119+F124+F130</f>
        <v>36617086</v>
      </c>
      <c r="G138" s="393">
        <f t="shared" si="22"/>
        <v>98.810240286392244</v>
      </c>
      <c r="H138" s="407"/>
      <c r="I138" s="365"/>
      <c r="J138" s="365"/>
      <c r="K138" s="365"/>
      <c r="L138" s="365"/>
      <c r="M138" s="365"/>
      <c r="N138" s="365"/>
      <c r="O138" s="365"/>
      <c r="P138" s="365"/>
      <c r="Q138" s="365"/>
      <c r="R138" s="365"/>
      <c r="S138" s="365"/>
      <c r="T138" s="365"/>
    </row>
    <row r="139" spans="1:20" s="27" customFormat="1" ht="12.95" customHeight="1" thickBot="1" x14ac:dyDescent="0.25">
      <c r="A139" s="68" t="s">
        <v>163</v>
      </c>
      <c r="B139" s="139"/>
      <c r="C139" s="69" t="s">
        <v>424</v>
      </c>
      <c r="D139" s="67">
        <f>+D114+D138</f>
        <v>194845734</v>
      </c>
      <c r="E139" s="67">
        <f t="shared" ref="E139" si="36">+E114+E138</f>
        <v>167314766</v>
      </c>
      <c r="F139" s="67">
        <f t="shared" ref="F139" si="37">+F114+F138</f>
        <v>126890819</v>
      </c>
      <c r="G139" s="393">
        <f t="shared" si="22"/>
        <v>75.839581905161907</v>
      </c>
      <c r="H139" s="407"/>
      <c r="I139" s="365"/>
      <c r="J139" s="365"/>
      <c r="K139" s="365"/>
      <c r="L139" s="365"/>
      <c r="M139" s="365"/>
      <c r="N139" s="365"/>
      <c r="O139" s="365"/>
      <c r="P139" s="365"/>
      <c r="Q139" s="365"/>
      <c r="R139" s="365"/>
      <c r="S139" s="365"/>
      <c r="T139" s="365"/>
    </row>
    <row r="140" spans="1:20" ht="7.5" customHeight="1" x14ac:dyDescent="0.25">
      <c r="I140" s="365"/>
      <c r="J140" s="365"/>
      <c r="K140" s="365"/>
      <c r="L140" s="365"/>
      <c r="M140" s="365"/>
      <c r="N140" s="365"/>
      <c r="O140" s="365"/>
      <c r="P140" s="365"/>
      <c r="Q140" s="365"/>
      <c r="R140" s="365"/>
      <c r="S140" s="365"/>
      <c r="T140" s="365"/>
    </row>
    <row r="141" spans="1:20" x14ac:dyDescent="0.25">
      <c r="A141" s="591" t="s">
        <v>147</v>
      </c>
      <c r="B141" s="591"/>
      <c r="C141" s="591"/>
      <c r="D141" s="591"/>
      <c r="E141" s="162"/>
      <c r="F141" s="16"/>
      <c r="G141" s="395"/>
      <c r="H141" s="395"/>
      <c r="I141" s="365"/>
      <c r="J141" s="365"/>
      <c r="K141" s="365"/>
      <c r="L141" s="365"/>
      <c r="M141" s="365"/>
      <c r="N141" s="365"/>
      <c r="O141" s="365"/>
      <c r="P141" s="365"/>
      <c r="Q141" s="365"/>
      <c r="R141" s="365"/>
      <c r="S141" s="365"/>
      <c r="T141" s="365"/>
    </row>
    <row r="142" spans="1:20" ht="15" customHeight="1" thickBot="1" x14ac:dyDescent="0.3">
      <c r="A142" s="588" t="s">
        <v>148</v>
      </c>
      <c r="B142" s="588"/>
      <c r="C142" s="588"/>
      <c r="D142" s="17"/>
      <c r="E142" s="17" t="s">
        <v>430</v>
      </c>
      <c r="F142" s="17"/>
      <c r="G142" s="371" t="s">
        <v>430</v>
      </c>
      <c r="H142" s="396"/>
      <c r="I142" s="365"/>
      <c r="J142" s="365"/>
      <c r="K142" s="365"/>
      <c r="L142" s="365"/>
      <c r="M142" s="365"/>
      <c r="N142" s="365"/>
      <c r="O142" s="365"/>
      <c r="P142" s="365"/>
      <c r="Q142" s="365"/>
      <c r="R142" s="365"/>
      <c r="S142" s="365"/>
      <c r="T142" s="365"/>
    </row>
    <row r="143" spans="1:20" ht="21.75" thickBot="1" x14ac:dyDescent="0.3">
      <c r="A143" s="25">
        <v>1</v>
      </c>
      <c r="B143" s="131"/>
      <c r="C143" s="62" t="s">
        <v>149</v>
      </c>
      <c r="D143" s="12">
        <f t="shared" ref="D143" si="38">+D66-D114</f>
        <v>-28771681</v>
      </c>
      <c r="E143" s="12">
        <f t="shared" ref="E143:F143" si="39">+E66-E114</f>
        <v>5604174</v>
      </c>
      <c r="F143" s="12">
        <f t="shared" si="39"/>
        <v>42885361</v>
      </c>
      <c r="G143" s="373"/>
      <c r="H143" s="398"/>
      <c r="I143" s="365"/>
      <c r="J143" s="365"/>
      <c r="K143" s="365"/>
      <c r="L143" s="365"/>
      <c r="M143" s="365"/>
      <c r="N143" s="365"/>
      <c r="O143" s="365"/>
      <c r="P143" s="365"/>
      <c r="Q143" s="365"/>
      <c r="R143" s="365"/>
      <c r="S143" s="365"/>
      <c r="T143" s="365"/>
    </row>
    <row r="144" spans="1:20" ht="27.75" customHeight="1" thickBot="1" x14ac:dyDescent="0.3">
      <c r="A144" s="25" t="s">
        <v>15</v>
      </c>
      <c r="B144" s="131"/>
      <c r="C144" s="62" t="s">
        <v>150</v>
      </c>
      <c r="D144" s="12">
        <f t="shared" ref="D144" si="40">+D91-D138</f>
        <v>28771681</v>
      </c>
      <c r="E144" s="12">
        <f t="shared" ref="E144:F144" si="41">+E91-E138</f>
        <v>-5604174</v>
      </c>
      <c r="F144" s="12">
        <f t="shared" si="41"/>
        <v>-5163273</v>
      </c>
      <c r="G144" s="373"/>
      <c r="H144" s="398"/>
      <c r="I144" s="365"/>
      <c r="J144" s="365"/>
      <c r="K144" s="365"/>
      <c r="L144" s="365"/>
      <c r="M144" s="365"/>
      <c r="N144" s="365"/>
      <c r="O144" s="365"/>
      <c r="P144" s="365"/>
      <c r="Q144" s="365"/>
      <c r="R144" s="365"/>
      <c r="S144" s="365"/>
      <c r="T144" s="365"/>
    </row>
    <row r="146" spans="4:6" x14ac:dyDescent="0.25">
      <c r="D146" s="130"/>
      <c r="E146" s="130"/>
      <c r="F146" s="130"/>
    </row>
    <row r="147" spans="4:6" x14ac:dyDescent="0.25">
      <c r="D147" s="130"/>
    </row>
  </sheetData>
  <mergeCells count="6">
    <mergeCell ref="A142:C142"/>
    <mergeCell ref="A1:D1"/>
    <mergeCell ref="A2:C2"/>
    <mergeCell ref="A94:D94"/>
    <mergeCell ref="A95:C95"/>
    <mergeCell ref="A141:D141"/>
  </mergeCells>
  <phoneticPr fontId="2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1" orientation="portrait" r:id="rId1"/>
  <headerFooter alignWithMargins="0">
    <oddHeader xml:space="preserve">&amp;C&amp;"Times New Roman CE,Félkövér"&amp;12BÁTAAPÁTI KÖZSÉG ÖNKORMÁNYZATA
 2020. ÉVI KÖLTSÉGVETÉS KÖTELEZŐ FELADATAINAK ÖSSZEVONT MÉRLEGE&amp;R&amp;"Times New Roman CE,Félkövér dőlt" 1.2. melléklet
</oddHeader>
  </headerFooter>
  <rowBreaks count="1" manualBreakCount="1">
    <brk id="9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46"/>
  <sheetViews>
    <sheetView view="pageLayout" topLeftCell="A94" zoomScaleNormal="120" zoomScaleSheetLayoutView="130" workbookViewId="0">
      <selection activeCell="G98" sqref="G98"/>
    </sheetView>
  </sheetViews>
  <sheetFormatPr defaultColWidth="9.140625" defaultRowHeight="15.75" x14ac:dyDescent="0.25"/>
  <cols>
    <col min="1" max="2" width="8.140625" style="16" customWidth="1"/>
    <col min="3" max="3" width="65.85546875" style="16" customWidth="1"/>
    <col min="4" max="5" width="12.7109375" style="70" customWidth="1"/>
    <col min="6" max="6" width="12.7109375" style="70" bestFit="1" customWidth="1"/>
    <col min="7" max="7" width="14.28515625" style="394" bestFit="1" customWidth="1"/>
    <col min="8" max="9" width="13.5703125" style="156" customWidth="1"/>
    <col min="10" max="10" width="9.28515625" style="16" bestFit="1" customWidth="1"/>
    <col min="11" max="12" width="13.5703125" style="16" bestFit="1" customWidth="1"/>
    <col min="13" max="13" width="9.140625" style="16"/>
    <col min="14" max="14" width="13.42578125" style="16" bestFit="1" customWidth="1"/>
    <col min="15" max="15" width="13.5703125" style="16" bestFit="1" customWidth="1"/>
    <col min="16" max="16" width="9.140625" style="16"/>
    <col min="17" max="18" width="11.140625" style="16" bestFit="1" customWidth="1"/>
    <col min="19" max="19" width="9.140625" style="16"/>
    <col min="20" max="21" width="12.140625" style="16" bestFit="1" customWidth="1"/>
    <col min="22" max="16384" width="9.140625" style="16"/>
  </cols>
  <sheetData>
    <row r="1" spans="1:21" ht="15.95" customHeight="1" x14ac:dyDescent="0.25">
      <c r="A1" s="589" t="s">
        <v>0</v>
      </c>
      <c r="B1" s="589"/>
      <c r="C1" s="589"/>
      <c r="D1" s="589"/>
      <c r="E1" s="16"/>
      <c r="F1" s="16"/>
      <c r="G1" s="370"/>
    </row>
    <row r="2" spans="1:21" ht="15.95" customHeight="1" thickBot="1" x14ac:dyDescent="0.3">
      <c r="A2" s="588" t="s">
        <v>1</v>
      </c>
      <c r="B2" s="588"/>
      <c r="C2" s="588"/>
      <c r="D2" s="17"/>
      <c r="E2" s="17"/>
      <c r="F2" s="17"/>
      <c r="G2" s="371" t="s">
        <v>430</v>
      </c>
    </row>
    <row r="3" spans="1:21" ht="24.75" thickBot="1" x14ac:dyDescent="0.3">
      <c r="A3" s="18" t="s">
        <v>2</v>
      </c>
      <c r="B3" s="128" t="s">
        <v>240</v>
      </c>
      <c r="C3" s="19" t="s">
        <v>3</v>
      </c>
      <c r="D3" s="20" t="s">
        <v>451</v>
      </c>
      <c r="E3" s="20" t="s">
        <v>454</v>
      </c>
      <c r="F3" s="20" t="s">
        <v>455</v>
      </c>
      <c r="G3" s="372" t="s">
        <v>702</v>
      </c>
      <c r="J3" s="20"/>
      <c r="K3" s="9"/>
      <c r="L3" s="9"/>
      <c r="M3" s="20"/>
      <c r="N3" s="9"/>
      <c r="O3" s="9"/>
      <c r="P3" s="20"/>
      <c r="Q3" s="9"/>
      <c r="R3" s="9"/>
      <c r="S3" s="20"/>
      <c r="T3" s="9"/>
      <c r="U3" s="9"/>
    </row>
    <row r="4" spans="1:21" s="24" customFormat="1" ht="12" customHeight="1" thickBot="1" x14ac:dyDescent="0.25">
      <c r="A4" s="21">
        <v>1</v>
      </c>
      <c r="B4" s="21">
        <v>2</v>
      </c>
      <c r="C4" s="22">
        <v>3</v>
      </c>
      <c r="D4" s="23">
        <v>4</v>
      </c>
      <c r="E4" s="23">
        <v>5</v>
      </c>
      <c r="F4" s="23">
        <v>6</v>
      </c>
      <c r="G4" s="23">
        <v>7</v>
      </c>
      <c r="H4" s="156"/>
      <c r="I4" s="156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</row>
    <row r="5" spans="1:21" s="27" customFormat="1" ht="12" customHeight="1" thickBot="1" x14ac:dyDescent="0.25">
      <c r="A5" s="25" t="s">
        <v>4</v>
      </c>
      <c r="B5" s="131" t="s">
        <v>266</v>
      </c>
      <c r="C5" s="26" t="s">
        <v>5</v>
      </c>
      <c r="D5" s="12">
        <f>+D6+D7+D8+D9+D10+D11</f>
        <v>0</v>
      </c>
      <c r="E5" s="12">
        <f t="shared" ref="E5" si="0">+E6+E7+E8+E9+E10+E11</f>
        <v>0</v>
      </c>
      <c r="F5" s="12">
        <f t="shared" ref="F5" si="1">+F6+F7+F8+F9+F10+F11</f>
        <v>0</v>
      </c>
      <c r="G5" s="373"/>
      <c r="H5" s="156"/>
      <c r="I5" s="156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</row>
    <row r="6" spans="1:21" s="27" customFormat="1" ht="12" customHeight="1" x14ac:dyDescent="0.2">
      <c r="A6" s="28" t="s">
        <v>6</v>
      </c>
      <c r="B6" s="132" t="s">
        <v>267</v>
      </c>
      <c r="C6" s="29" t="s">
        <v>7</v>
      </c>
      <c r="D6" s="30">
        <v>0</v>
      </c>
      <c r="E6" s="30">
        <v>0</v>
      </c>
      <c r="F6" s="30">
        <v>0</v>
      </c>
      <c r="G6" s="375"/>
      <c r="H6" s="156"/>
      <c r="I6" s="156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</row>
    <row r="7" spans="1:21" s="27" customFormat="1" ht="12" customHeight="1" x14ac:dyDescent="0.2">
      <c r="A7" s="31" t="s">
        <v>8</v>
      </c>
      <c r="B7" s="133" t="s">
        <v>268</v>
      </c>
      <c r="C7" s="32" t="s">
        <v>9</v>
      </c>
      <c r="D7" s="33"/>
      <c r="E7" s="33"/>
      <c r="F7" s="33"/>
      <c r="G7" s="375"/>
      <c r="H7" s="156"/>
      <c r="I7" s="156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</row>
    <row r="8" spans="1:21" s="27" customFormat="1" ht="12" customHeight="1" x14ac:dyDescent="0.2">
      <c r="A8" s="31" t="s">
        <v>10</v>
      </c>
      <c r="B8" s="133" t="s">
        <v>269</v>
      </c>
      <c r="C8" s="32" t="s">
        <v>350</v>
      </c>
      <c r="D8" s="33"/>
      <c r="E8" s="33"/>
      <c r="F8" s="33"/>
      <c r="G8" s="375"/>
      <c r="H8" s="156"/>
      <c r="I8" s="156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</row>
    <row r="9" spans="1:21" s="27" customFormat="1" ht="12" customHeight="1" x14ac:dyDescent="0.2">
      <c r="A9" s="31" t="s">
        <v>11</v>
      </c>
      <c r="B9" s="133" t="s">
        <v>270</v>
      </c>
      <c r="C9" s="32" t="s">
        <v>12</v>
      </c>
      <c r="D9" s="33"/>
      <c r="E9" s="33"/>
      <c r="F9" s="33"/>
      <c r="G9" s="375"/>
      <c r="H9" s="156"/>
      <c r="I9" s="156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</row>
    <row r="10" spans="1:21" s="27" customFormat="1" ht="12" customHeight="1" x14ac:dyDescent="0.2">
      <c r="A10" s="31" t="s">
        <v>13</v>
      </c>
      <c r="B10" s="133" t="s">
        <v>271</v>
      </c>
      <c r="C10" s="32" t="s">
        <v>351</v>
      </c>
      <c r="D10" s="33"/>
      <c r="E10" s="33"/>
      <c r="F10" s="33"/>
      <c r="G10" s="375"/>
      <c r="H10" s="156"/>
      <c r="I10" s="156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</row>
    <row r="11" spans="1:21" s="27" customFormat="1" ht="12" customHeight="1" thickBot="1" x14ac:dyDescent="0.25">
      <c r="A11" s="34" t="s">
        <v>14</v>
      </c>
      <c r="B11" s="134" t="s">
        <v>272</v>
      </c>
      <c r="C11" s="35" t="s">
        <v>352</v>
      </c>
      <c r="D11" s="33"/>
      <c r="E11" s="33"/>
      <c r="F11" s="33"/>
      <c r="G11" s="375"/>
      <c r="H11" s="156"/>
      <c r="I11" s="156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</row>
    <row r="12" spans="1:21" s="27" customFormat="1" ht="12" customHeight="1" thickBot="1" x14ac:dyDescent="0.25">
      <c r="A12" s="25" t="s">
        <v>15</v>
      </c>
      <c r="B12" s="131"/>
      <c r="C12" s="36" t="s">
        <v>16</v>
      </c>
      <c r="D12" s="12">
        <f>+D13+D14+D15+D16+D17</f>
        <v>0</v>
      </c>
      <c r="E12" s="12">
        <f t="shared" ref="E12" si="2">+E13+E14+E15+E16+E17</f>
        <v>0</v>
      </c>
      <c r="F12" s="12">
        <f t="shared" ref="F12" si="3">+F13+F14+F15+F16+F17</f>
        <v>0</v>
      </c>
      <c r="G12" s="375"/>
      <c r="H12" s="156"/>
      <c r="I12" s="156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</row>
    <row r="13" spans="1:21" s="27" customFormat="1" ht="12" customHeight="1" x14ac:dyDescent="0.2">
      <c r="A13" s="28" t="s">
        <v>17</v>
      </c>
      <c r="B13" s="132" t="s">
        <v>273</v>
      </c>
      <c r="C13" s="29" t="s">
        <v>18</v>
      </c>
      <c r="D13" s="30"/>
      <c r="E13" s="30"/>
      <c r="F13" s="30"/>
      <c r="G13" s="375"/>
      <c r="H13" s="156"/>
      <c r="I13" s="156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</row>
    <row r="14" spans="1:21" s="27" customFormat="1" ht="12" customHeight="1" x14ac:dyDescent="0.2">
      <c r="A14" s="31" t="s">
        <v>19</v>
      </c>
      <c r="B14" s="133" t="s">
        <v>274</v>
      </c>
      <c r="C14" s="32" t="s">
        <v>20</v>
      </c>
      <c r="D14" s="33"/>
      <c r="E14" s="33"/>
      <c r="F14" s="33"/>
      <c r="G14" s="375"/>
      <c r="H14" s="156"/>
      <c r="I14" s="156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</row>
    <row r="15" spans="1:21" s="27" customFormat="1" ht="12" customHeight="1" x14ac:dyDescent="0.2">
      <c r="A15" s="31" t="s">
        <v>21</v>
      </c>
      <c r="B15" s="133" t="s">
        <v>275</v>
      </c>
      <c r="C15" s="32" t="s">
        <v>22</v>
      </c>
      <c r="D15" s="33"/>
      <c r="E15" s="33"/>
      <c r="F15" s="33"/>
      <c r="G15" s="375"/>
      <c r="H15" s="156"/>
      <c r="I15" s="156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</row>
    <row r="16" spans="1:21" s="27" customFormat="1" ht="12" customHeight="1" x14ac:dyDescent="0.2">
      <c r="A16" s="31" t="s">
        <v>23</v>
      </c>
      <c r="B16" s="133" t="s">
        <v>276</v>
      </c>
      <c r="C16" s="32" t="s">
        <v>24</v>
      </c>
      <c r="D16" s="33"/>
      <c r="E16" s="33"/>
      <c r="F16" s="33"/>
      <c r="G16" s="375"/>
      <c r="H16" s="156"/>
      <c r="I16" s="156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</row>
    <row r="17" spans="1:21" s="27" customFormat="1" ht="12" customHeight="1" x14ac:dyDescent="0.2">
      <c r="A17" s="31" t="s">
        <v>25</v>
      </c>
      <c r="B17" s="133" t="s">
        <v>277</v>
      </c>
      <c r="C17" s="32" t="s">
        <v>26</v>
      </c>
      <c r="D17" s="33"/>
      <c r="E17" s="33"/>
      <c r="F17" s="33"/>
      <c r="G17" s="375"/>
      <c r="H17" s="156"/>
      <c r="I17" s="156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</row>
    <row r="18" spans="1:21" s="27" customFormat="1" ht="12" customHeight="1" thickBot="1" x14ac:dyDescent="0.25">
      <c r="A18" s="34" t="s">
        <v>435</v>
      </c>
      <c r="B18" s="133" t="s">
        <v>277</v>
      </c>
      <c r="C18" s="151" t="s">
        <v>436</v>
      </c>
      <c r="D18" s="37"/>
      <c r="E18" s="37"/>
      <c r="F18" s="37"/>
      <c r="G18" s="375"/>
      <c r="H18" s="156"/>
      <c r="I18" s="156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</row>
    <row r="19" spans="1:21" s="27" customFormat="1" ht="12" customHeight="1" thickBot="1" x14ac:dyDescent="0.25">
      <c r="A19" s="25" t="s">
        <v>27</v>
      </c>
      <c r="B19" s="131" t="s">
        <v>278</v>
      </c>
      <c r="C19" s="26" t="s">
        <v>28</v>
      </c>
      <c r="D19" s="12">
        <f>+D20+D21+D22+D23+D24</f>
        <v>99327300</v>
      </c>
      <c r="E19" s="12">
        <f t="shared" ref="E19" si="4">+E20+E21+E22+E23+E24</f>
        <v>111327300</v>
      </c>
      <c r="F19" s="12">
        <f t="shared" ref="F19" si="5">+F20+F21+F22+F23+F24</f>
        <v>111327300</v>
      </c>
      <c r="G19" s="375">
        <f t="shared" ref="G19" si="6">F19/E19*100</f>
        <v>100</v>
      </c>
      <c r="H19" s="156"/>
      <c r="I19" s="156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</row>
    <row r="20" spans="1:21" s="27" customFormat="1" ht="12" customHeight="1" x14ac:dyDescent="0.2">
      <c r="A20" s="28" t="s">
        <v>29</v>
      </c>
      <c r="B20" s="132" t="s">
        <v>279</v>
      </c>
      <c r="C20" s="29" t="s">
        <v>30</v>
      </c>
      <c r="D20" s="30"/>
      <c r="E20" s="30"/>
      <c r="F20" s="30"/>
      <c r="G20" s="375"/>
      <c r="H20" s="156"/>
      <c r="I20" s="156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</row>
    <row r="21" spans="1:21" s="27" customFormat="1" ht="12" customHeight="1" x14ac:dyDescent="0.2">
      <c r="A21" s="31" t="s">
        <v>31</v>
      </c>
      <c r="B21" s="133" t="s">
        <v>280</v>
      </c>
      <c r="C21" s="32" t="s">
        <v>32</v>
      </c>
      <c r="D21" s="33"/>
      <c r="E21" s="33"/>
      <c r="F21" s="33"/>
      <c r="G21" s="375"/>
      <c r="H21" s="156"/>
      <c r="I21" s="156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</row>
    <row r="22" spans="1:21" s="27" customFormat="1" ht="12" customHeight="1" x14ac:dyDescent="0.2">
      <c r="A22" s="31" t="s">
        <v>33</v>
      </c>
      <c r="B22" s="133" t="s">
        <v>281</v>
      </c>
      <c r="C22" s="32" t="s">
        <v>34</v>
      </c>
      <c r="D22" s="33"/>
      <c r="E22" s="33"/>
      <c r="F22" s="33"/>
      <c r="G22" s="375"/>
      <c r="H22" s="156"/>
      <c r="I22" s="156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</row>
    <row r="23" spans="1:21" s="27" customFormat="1" ht="12" customHeight="1" x14ac:dyDescent="0.2">
      <c r="A23" s="31" t="s">
        <v>35</v>
      </c>
      <c r="B23" s="133" t="s">
        <v>282</v>
      </c>
      <c r="C23" s="32" t="s">
        <v>36</v>
      </c>
      <c r="D23" s="33"/>
      <c r="E23" s="33"/>
      <c r="F23" s="33"/>
      <c r="G23" s="375"/>
      <c r="H23" s="156"/>
      <c r="I23" s="156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</row>
    <row r="24" spans="1:21" s="27" customFormat="1" ht="12" customHeight="1" x14ac:dyDescent="0.2">
      <c r="A24" s="31" t="s">
        <v>37</v>
      </c>
      <c r="B24" s="133" t="s">
        <v>283</v>
      </c>
      <c r="C24" s="32" t="s">
        <v>38</v>
      </c>
      <c r="D24" s="33">
        <v>99327300</v>
      </c>
      <c r="E24" s="33">
        <v>111327300</v>
      </c>
      <c r="F24" s="33">
        <v>111327300</v>
      </c>
      <c r="G24" s="375">
        <f t="shared" ref="G24:G66" si="7">F24/E24*100</f>
        <v>100</v>
      </c>
      <c r="H24" s="156"/>
      <c r="I24" s="156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</row>
    <row r="25" spans="1:21" s="154" customFormat="1" ht="12" customHeight="1" thickBot="1" x14ac:dyDescent="0.25">
      <c r="A25" s="31" t="s">
        <v>437</v>
      </c>
      <c r="B25" s="133" t="s">
        <v>283</v>
      </c>
      <c r="C25" s="152" t="s">
        <v>438</v>
      </c>
      <c r="D25" s="153"/>
      <c r="E25" s="153"/>
      <c r="F25" s="153"/>
      <c r="G25" s="375"/>
      <c r="H25" s="157"/>
      <c r="I25" s="157"/>
      <c r="J25" s="365"/>
      <c r="K25" s="365"/>
      <c r="L25" s="365"/>
      <c r="M25" s="367"/>
      <c r="N25" s="367"/>
      <c r="O25" s="367"/>
      <c r="P25" s="367"/>
      <c r="Q25" s="367"/>
      <c r="R25" s="367"/>
      <c r="S25" s="367"/>
      <c r="T25" s="367"/>
      <c r="U25" s="367"/>
    </row>
    <row r="26" spans="1:21" s="27" customFormat="1" ht="12" customHeight="1" thickBot="1" x14ac:dyDescent="0.25">
      <c r="A26" s="25" t="s">
        <v>39</v>
      </c>
      <c r="B26" s="131" t="s">
        <v>284</v>
      </c>
      <c r="C26" s="26" t="s">
        <v>40</v>
      </c>
      <c r="D26" s="15">
        <f>SUM(D27:D33)</f>
        <v>0</v>
      </c>
      <c r="E26" s="15">
        <f t="shared" ref="E26" si="8">SUM(E27:E33)</f>
        <v>0</v>
      </c>
      <c r="F26" s="15">
        <f t="shared" ref="F26" si="9">SUM(F27:F33)</f>
        <v>0</v>
      </c>
      <c r="G26" s="377"/>
      <c r="H26" s="156"/>
      <c r="I26" s="156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</row>
    <row r="27" spans="1:21" s="27" customFormat="1" ht="12" customHeight="1" x14ac:dyDescent="0.2">
      <c r="A27" s="28" t="s">
        <v>338</v>
      </c>
      <c r="B27" s="132" t="s">
        <v>285</v>
      </c>
      <c r="C27" s="29" t="s">
        <v>356</v>
      </c>
      <c r="D27" s="38"/>
      <c r="E27" s="38"/>
      <c r="F27" s="38"/>
      <c r="G27" s="378"/>
      <c r="H27" s="156"/>
      <c r="I27" s="156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</row>
    <row r="28" spans="1:21" s="27" customFormat="1" ht="12" customHeight="1" x14ac:dyDescent="0.2">
      <c r="A28" s="28" t="s">
        <v>339</v>
      </c>
      <c r="B28" s="132" t="s">
        <v>396</v>
      </c>
      <c r="C28" s="29" t="s">
        <v>395</v>
      </c>
      <c r="D28" s="38"/>
      <c r="E28" s="38"/>
      <c r="F28" s="38"/>
      <c r="G28" s="378"/>
      <c r="H28" s="156"/>
      <c r="I28" s="156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</row>
    <row r="29" spans="1:21" s="27" customFormat="1" ht="12" customHeight="1" x14ac:dyDescent="0.2">
      <c r="A29" s="28" t="s">
        <v>340</v>
      </c>
      <c r="B29" s="133" t="s">
        <v>353</v>
      </c>
      <c r="C29" s="32" t="s">
        <v>357</v>
      </c>
      <c r="D29" s="38"/>
      <c r="E29" s="38"/>
      <c r="F29" s="38"/>
      <c r="G29" s="378"/>
      <c r="H29" s="156"/>
      <c r="I29" s="156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</row>
    <row r="30" spans="1:21" s="27" customFormat="1" ht="12" customHeight="1" x14ac:dyDescent="0.2">
      <c r="A30" s="28" t="s">
        <v>341</v>
      </c>
      <c r="B30" s="133" t="s">
        <v>354</v>
      </c>
      <c r="C30" s="32" t="s">
        <v>358</v>
      </c>
      <c r="D30" s="33"/>
      <c r="E30" s="33"/>
      <c r="F30" s="33"/>
      <c r="G30" s="375"/>
      <c r="H30" s="156"/>
      <c r="I30" s="156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</row>
    <row r="31" spans="1:21" s="27" customFormat="1" ht="12" customHeight="1" x14ac:dyDescent="0.2">
      <c r="A31" s="28" t="s">
        <v>342</v>
      </c>
      <c r="B31" s="133" t="s">
        <v>286</v>
      </c>
      <c r="C31" s="32" t="s">
        <v>359</v>
      </c>
      <c r="D31" s="33"/>
      <c r="E31" s="33"/>
      <c r="F31" s="33"/>
      <c r="G31" s="375"/>
      <c r="H31" s="156"/>
      <c r="I31" s="156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</row>
    <row r="32" spans="1:21" s="27" customFormat="1" ht="12" customHeight="1" x14ac:dyDescent="0.2">
      <c r="A32" s="28" t="s">
        <v>343</v>
      </c>
      <c r="B32" s="134" t="s">
        <v>287</v>
      </c>
      <c r="C32" s="35" t="s">
        <v>360</v>
      </c>
      <c r="D32" s="33"/>
      <c r="E32" s="33"/>
      <c r="F32" s="33"/>
      <c r="G32" s="375"/>
      <c r="H32" s="156"/>
      <c r="I32" s="156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</row>
    <row r="33" spans="1:21" s="27" customFormat="1" ht="12" customHeight="1" thickBot="1" x14ac:dyDescent="0.25">
      <c r="A33" s="28" t="s">
        <v>397</v>
      </c>
      <c r="B33" s="134" t="s">
        <v>288</v>
      </c>
      <c r="C33" s="35" t="s">
        <v>355</v>
      </c>
      <c r="D33" s="37"/>
      <c r="E33" s="37"/>
      <c r="F33" s="37"/>
      <c r="G33" s="379"/>
      <c r="H33" s="156"/>
      <c r="I33" s="156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</row>
    <row r="34" spans="1:21" s="27" customFormat="1" ht="12" customHeight="1" thickBot="1" x14ac:dyDescent="0.25">
      <c r="A34" s="25" t="s">
        <v>41</v>
      </c>
      <c r="B34" s="131" t="s">
        <v>289</v>
      </c>
      <c r="C34" s="26" t="s">
        <v>42</v>
      </c>
      <c r="D34" s="12">
        <f>SUM(D35:D45)</f>
        <v>0</v>
      </c>
      <c r="E34" s="12">
        <f t="shared" ref="E34" si="10">SUM(E35:E45)</f>
        <v>0</v>
      </c>
      <c r="F34" s="12">
        <f>SUM(F35:F45)</f>
        <v>0</v>
      </c>
      <c r="G34" s="373"/>
      <c r="H34" s="156"/>
      <c r="I34" s="156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</row>
    <row r="35" spans="1:21" s="27" customFormat="1" ht="12" customHeight="1" x14ac:dyDescent="0.2">
      <c r="A35" s="28" t="s">
        <v>43</v>
      </c>
      <c r="B35" s="132" t="s">
        <v>290</v>
      </c>
      <c r="C35" s="29" t="s">
        <v>44</v>
      </c>
      <c r="D35" s="30"/>
      <c r="E35" s="30"/>
      <c r="F35" s="30"/>
      <c r="G35" s="374"/>
      <c r="H35" s="156"/>
      <c r="I35" s="156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</row>
    <row r="36" spans="1:21" s="27" customFormat="1" ht="12" customHeight="1" x14ac:dyDescent="0.2">
      <c r="A36" s="31" t="s">
        <v>45</v>
      </c>
      <c r="B36" s="133" t="s">
        <v>291</v>
      </c>
      <c r="C36" s="32" t="s">
        <v>46</v>
      </c>
      <c r="D36" s="33"/>
      <c r="E36" s="33"/>
      <c r="F36" s="33"/>
      <c r="G36" s="375"/>
      <c r="H36" s="156"/>
      <c r="I36" s="156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</row>
    <row r="37" spans="1:21" s="27" customFormat="1" ht="12" customHeight="1" x14ac:dyDescent="0.2">
      <c r="A37" s="31" t="s">
        <v>47</v>
      </c>
      <c r="B37" s="133" t="s">
        <v>292</v>
      </c>
      <c r="C37" s="32" t="s">
        <v>48</v>
      </c>
      <c r="D37" s="33"/>
      <c r="E37" s="33"/>
      <c r="F37" s="33"/>
      <c r="G37" s="375"/>
      <c r="H37" s="156"/>
      <c r="I37" s="156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</row>
    <row r="38" spans="1:21" s="27" customFormat="1" ht="12" customHeight="1" x14ac:dyDescent="0.2">
      <c r="A38" s="31" t="s">
        <v>49</v>
      </c>
      <c r="B38" s="133" t="s">
        <v>293</v>
      </c>
      <c r="C38" s="32" t="s">
        <v>50</v>
      </c>
      <c r="D38" s="33"/>
      <c r="E38" s="33"/>
      <c r="F38" s="33"/>
      <c r="G38" s="375"/>
      <c r="H38" s="156"/>
      <c r="I38" s="156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</row>
    <row r="39" spans="1:21" s="27" customFormat="1" ht="12" customHeight="1" x14ac:dyDescent="0.2">
      <c r="A39" s="31" t="s">
        <v>51</v>
      </c>
      <c r="B39" s="133" t="s">
        <v>294</v>
      </c>
      <c r="C39" s="32" t="s">
        <v>52</v>
      </c>
      <c r="D39" s="33"/>
      <c r="E39" s="33"/>
      <c r="F39" s="33"/>
      <c r="G39" s="375"/>
      <c r="H39" s="156"/>
      <c r="I39" s="156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</row>
    <row r="40" spans="1:21" s="27" customFormat="1" ht="12" customHeight="1" x14ac:dyDescent="0.2">
      <c r="A40" s="31" t="s">
        <v>53</v>
      </c>
      <c r="B40" s="133" t="s">
        <v>295</v>
      </c>
      <c r="C40" s="32" t="s">
        <v>54</v>
      </c>
      <c r="D40" s="33"/>
      <c r="E40" s="33"/>
      <c r="F40" s="33"/>
      <c r="G40" s="375"/>
      <c r="H40" s="156"/>
      <c r="I40" s="156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</row>
    <row r="41" spans="1:21" s="27" customFormat="1" ht="12" customHeight="1" x14ac:dyDescent="0.2">
      <c r="A41" s="31" t="s">
        <v>55</v>
      </c>
      <c r="B41" s="133" t="s">
        <v>296</v>
      </c>
      <c r="C41" s="32" t="s">
        <v>56</v>
      </c>
      <c r="D41" s="33"/>
      <c r="E41" s="33"/>
      <c r="F41" s="33"/>
      <c r="G41" s="375"/>
      <c r="H41" s="156"/>
      <c r="I41" s="156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</row>
    <row r="42" spans="1:21" s="27" customFormat="1" ht="12" customHeight="1" x14ac:dyDescent="0.2">
      <c r="A42" s="31" t="s">
        <v>57</v>
      </c>
      <c r="B42" s="133" t="s">
        <v>297</v>
      </c>
      <c r="C42" s="32" t="s">
        <v>58</v>
      </c>
      <c r="D42" s="33"/>
      <c r="E42" s="33"/>
      <c r="F42" s="33"/>
      <c r="G42" s="375"/>
      <c r="H42" s="156"/>
      <c r="I42" s="156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</row>
    <row r="43" spans="1:21" s="27" customFormat="1" ht="12" customHeight="1" x14ac:dyDescent="0.2">
      <c r="A43" s="31" t="s">
        <v>59</v>
      </c>
      <c r="B43" s="133" t="s">
        <v>298</v>
      </c>
      <c r="C43" s="32" t="s">
        <v>60</v>
      </c>
      <c r="D43" s="39"/>
      <c r="E43" s="39"/>
      <c r="F43" s="39"/>
      <c r="G43" s="380"/>
      <c r="H43" s="156"/>
      <c r="I43" s="156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</row>
    <row r="44" spans="1:21" s="27" customFormat="1" ht="12" customHeight="1" x14ac:dyDescent="0.2">
      <c r="A44" s="34" t="s">
        <v>61</v>
      </c>
      <c r="B44" s="133" t="s">
        <v>299</v>
      </c>
      <c r="C44" s="155" t="s">
        <v>439</v>
      </c>
      <c r="D44" s="40"/>
      <c r="E44" s="40"/>
      <c r="F44" s="40"/>
      <c r="G44" s="381"/>
      <c r="H44" s="156"/>
      <c r="I44" s="156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</row>
    <row r="45" spans="1:21" s="27" customFormat="1" ht="12" customHeight="1" thickBot="1" x14ac:dyDescent="0.25">
      <c r="A45" s="34" t="s">
        <v>440</v>
      </c>
      <c r="B45" s="133" t="s">
        <v>441</v>
      </c>
      <c r="C45" s="35" t="s">
        <v>62</v>
      </c>
      <c r="D45" s="40"/>
      <c r="E45" s="40"/>
      <c r="F45" s="40"/>
      <c r="G45" s="381"/>
      <c r="H45" s="156"/>
      <c r="I45" s="156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</row>
    <row r="46" spans="1:21" s="27" customFormat="1" ht="12" customHeight="1" thickBot="1" x14ac:dyDescent="0.25">
      <c r="A46" s="25" t="s">
        <v>63</v>
      </c>
      <c r="B46" s="131" t="s">
        <v>300</v>
      </c>
      <c r="C46" s="26" t="s">
        <v>64</v>
      </c>
      <c r="D46" s="12">
        <f>SUM(D47:D51)</f>
        <v>0</v>
      </c>
      <c r="E46" s="12">
        <f t="shared" ref="E46" si="11">SUM(E47:E51)</f>
        <v>0</v>
      </c>
      <c r="F46" s="12">
        <f t="shared" ref="F46" si="12">SUM(F47:F51)</f>
        <v>0</v>
      </c>
      <c r="G46" s="373"/>
      <c r="H46" s="156"/>
      <c r="I46" s="156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</row>
    <row r="47" spans="1:21" s="27" customFormat="1" ht="12" customHeight="1" x14ac:dyDescent="0.2">
      <c r="A47" s="28" t="s">
        <v>65</v>
      </c>
      <c r="B47" s="132" t="s">
        <v>301</v>
      </c>
      <c r="C47" s="29" t="s">
        <v>66</v>
      </c>
      <c r="D47" s="41"/>
      <c r="E47" s="41"/>
      <c r="F47" s="41"/>
      <c r="G47" s="382"/>
      <c r="H47" s="156"/>
      <c r="I47" s="156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</row>
    <row r="48" spans="1:21" s="27" customFormat="1" ht="12" customHeight="1" x14ac:dyDescent="0.2">
      <c r="A48" s="31" t="s">
        <v>67</v>
      </c>
      <c r="B48" s="133" t="s">
        <v>302</v>
      </c>
      <c r="C48" s="32" t="s">
        <v>68</v>
      </c>
      <c r="D48" s="39"/>
      <c r="E48" s="39"/>
      <c r="F48" s="39"/>
      <c r="G48" s="380"/>
      <c r="H48" s="156"/>
      <c r="I48" s="156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</row>
    <row r="49" spans="1:21" s="27" customFormat="1" ht="12" customHeight="1" x14ac:dyDescent="0.2">
      <c r="A49" s="31" t="s">
        <v>69</v>
      </c>
      <c r="B49" s="133" t="s">
        <v>303</v>
      </c>
      <c r="C49" s="32" t="s">
        <v>70</v>
      </c>
      <c r="D49" s="39"/>
      <c r="E49" s="39"/>
      <c r="F49" s="39"/>
      <c r="G49" s="380"/>
      <c r="H49" s="156"/>
      <c r="I49" s="156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</row>
    <row r="50" spans="1:21" s="27" customFormat="1" ht="12" customHeight="1" x14ac:dyDescent="0.2">
      <c r="A50" s="31" t="s">
        <v>71</v>
      </c>
      <c r="B50" s="133" t="s">
        <v>304</v>
      </c>
      <c r="C50" s="32" t="s">
        <v>72</v>
      </c>
      <c r="D50" s="39"/>
      <c r="E50" s="39"/>
      <c r="F50" s="39"/>
      <c r="G50" s="380"/>
      <c r="H50" s="156"/>
      <c r="I50" s="156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</row>
    <row r="51" spans="1:21" s="27" customFormat="1" ht="12" customHeight="1" thickBot="1" x14ac:dyDescent="0.25">
      <c r="A51" s="34" t="s">
        <v>73</v>
      </c>
      <c r="B51" s="133" t="s">
        <v>305</v>
      </c>
      <c r="C51" s="35" t="s">
        <v>74</v>
      </c>
      <c r="D51" s="40"/>
      <c r="E51" s="40"/>
      <c r="F51" s="40"/>
      <c r="G51" s="381"/>
      <c r="H51" s="156"/>
      <c r="I51" s="156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</row>
    <row r="52" spans="1:21" s="27" customFormat="1" ht="12" customHeight="1" thickBot="1" x14ac:dyDescent="0.25">
      <c r="A52" s="25" t="s">
        <v>75</v>
      </c>
      <c r="B52" s="131" t="s">
        <v>306</v>
      </c>
      <c r="C52" s="26" t="s">
        <v>76</v>
      </c>
      <c r="D52" s="12">
        <f>SUM(D53:D58)</f>
        <v>0</v>
      </c>
      <c r="E52" s="12">
        <f t="shared" ref="E52" si="13">SUM(E53:E58)</f>
        <v>0</v>
      </c>
      <c r="F52" s="12">
        <f t="shared" ref="F52" si="14">SUM(F53:F57)</f>
        <v>0</v>
      </c>
      <c r="G52" s="373"/>
      <c r="H52" s="156"/>
      <c r="I52" s="156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</row>
    <row r="53" spans="1:21" s="27" customFormat="1" ht="12" customHeight="1" x14ac:dyDescent="0.2">
      <c r="A53" s="28" t="s">
        <v>365</v>
      </c>
      <c r="B53" s="132" t="s">
        <v>307</v>
      </c>
      <c r="C53" s="29" t="s">
        <v>362</v>
      </c>
      <c r="D53" s="30"/>
      <c r="E53" s="30"/>
      <c r="F53" s="30"/>
      <c r="G53" s="374"/>
      <c r="H53" s="156"/>
      <c r="I53" s="156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</row>
    <row r="54" spans="1:21" s="27" customFormat="1" ht="12" customHeight="1" x14ac:dyDescent="0.2">
      <c r="A54" s="28" t="s">
        <v>366</v>
      </c>
      <c r="B54" s="133" t="s">
        <v>308</v>
      </c>
      <c r="C54" s="32" t="s">
        <v>363</v>
      </c>
      <c r="D54" s="30"/>
      <c r="E54" s="30"/>
      <c r="F54" s="30"/>
      <c r="G54" s="374"/>
      <c r="H54" s="156"/>
      <c r="I54" s="156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</row>
    <row r="55" spans="1:21" s="27" customFormat="1" ht="13.5" customHeight="1" x14ac:dyDescent="0.2">
      <c r="A55" s="28" t="s">
        <v>367</v>
      </c>
      <c r="B55" s="133" t="s">
        <v>309</v>
      </c>
      <c r="C55" s="32" t="s">
        <v>391</v>
      </c>
      <c r="D55" s="30"/>
      <c r="E55" s="30"/>
      <c r="F55" s="30"/>
      <c r="G55" s="374"/>
      <c r="H55" s="156"/>
      <c r="I55" s="156"/>
      <c r="J55" s="365"/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</row>
    <row r="56" spans="1:21" s="27" customFormat="1" ht="12" customHeight="1" x14ac:dyDescent="0.2">
      <c r="A56" s="34" t="s">
        <v>368</v>
      </c>
      <c r="B56" s="134" t="s">
        <v>364</v>
      </c>
      <c r="C56" s="35" t="s">
        <v>370</v>
      </c>
      <c r="D56" s="37"/>
      <c r="E56" s="37"/>
      <c r="F56" s="37"/>
      <c r="G56" s="379"/>
      <c r="H56" s="156"/>
      <c r="I56" s="156"/>
      <c r="J56" s="365"/>
      <c r="K56" s="365"/>
      <c r="L56" s="365"/>
      <c r="M56" s="365"/>
      <c r="N56" s="365"/>
      <c r="O56" s="365"/>
      <c r="P56" s="365"/>
      <c r="Q56" s="365"/>
      <c r="R56" s="365"/>
      <c r="S56" s="365"/>
      <c r="T56" s="365"/>
      <c r="U56" s="365"/>
    </row>
    <row r="57" spans="1:21" s="27" customFormat="1" ht="12" customHeight="1" x14ac:dyDescent="0.2">
      <c r="A57" s="34" t="s">
        <v>369</v>
      </c>
      <c r="B57" s="134" t="s">
        <v>361</v>
      </c>
      <c r="C57" s="35" t="s">
        <v>371</v>
      </c>
      <c r="D57" s="37"/>
      <c r="E57" s="37"/>
      <c r="F57" s="37"/>
      <c r="G57" s="375"/>
      <c r="H57" s="156"/>
      <c r="I57" s="156"/>
      <c r="J57" s="365"/>
      <c r="K57" s="365"/>
      <c r="L57" s="365"/>
      <c r="M57" s="365"/>
      <c r="N57" s="365"/>
      <c r="O57" s="365"/>
      <c r="P57" s="365"/>
      <c r="Q57" s="365"/>
      <c r="R57" s="365"/>
      <c r="S57" s="365"/>
      <c r="T57" s="365"/>
      <c r="U57" s="365"/>
    </row>
    <row r="58" spans="1:21" s="27" customFormat="1" ht="12" customHeight="1" thickBot="1" x14ac:dyDescent="0.25">
      <c r="A58" s="34" t="s">
        <v>442</v>
      </c>
      <c r="B58" s="134" t="s">
        <v>361</v>
      </c>
      <c r="C58" s="151" t="s">
        <v>443</v>
      </c>
      <c r="D58" s="37"/>
      <c r="E58" s="37"/>
      <c r="F58" s="37"/>
      <c r="G58" s="376"/>
      <c r="H58" s="156"/>
      <c r="I58" s="156"/>
      <c r="J58" s="365"/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365"/>
    </row>
    <row r="59" spans="1:21" s="27" customFormat="1" ht="12" customHeight="1" thickBot="1" x14ac:dyDescent="0.25">
      <c r="A59" s="25" t="s">
        <v>81</v>
      </c>
      <c r="B59" s="131" t="s">
        <v>310</v>
      </c>
      <c r="C59" s="36" t="s">
        <v>82</v>
      </c>
      <c r="D59" s="12">
        <f>SUM(D60:D65)</f>
        <v>0</v>
      </c>
      <c r="E59" s="12">
        <v>0</v>
      </c>
      <c r="F59" s="12">
        <f t="shared" ref="F59" si="15">SUM(F60:F64)</f>
        <v>0</v>
      </c>
      <c r="G59" s="373"/>
      <c r="H59" s="156"/>
      <c r="I59" s="156"/>
      <c r="J59" s="365"/>
      <c r="K59" s="365"/>
      <c r="L59" s="365"/>
      <c r="M59" s="365"/>
      <c r="N59" s="365"/>
      <c r="O59" s="365"/>
      <c r="P59" s="365"/>
      <c r="Q59" s="365"/>
      <c r="R59" s="365"/>
      <c r="S59" s="365"/>
      <c r="T59" s="365"/>
      <c r="U59" s="365"/>
    </row>
    <row r="60" spans="1:21" s="27" customFormat="1" ht="12" customHeight="1" x14ac:dyDescent="0.2">
      <c r="A60" s="28" t="s">
        <v>377</v>
      </c>
      <c r="B60" s="132" t="s">
        <v>311</v>
      </c>
      <c r="C60" s="29" t="s">
        <v>372</v>
      </c>
      <c r="D60" s="39"/>
      <c r="E60" s="39"/>
      <c r="F60" s="39"/>
      <c r="G60" s="380"/>
      <c r="H60" s="156"/>
      <c r="I60" s="156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</row>
    <row r="61" spans="1:21" s="27" customFormat="1" ht="12" customHeight="1" x14ac:dyDescent="0.2">
      <c r="A61" s="28" t="s">
        <v>378</v>
      </c>
      <c r="B61" s="132" t="s">
        <v>312</v>
      </c>
      <c r="C61" s="32" t="s">
        <v>373</v>
      </c>
      <c r="D61" s="39"/>
      <c r="E61" s="39"/>
      <c r="F61" s="39"/>
      <c r="G61" s="380"/>
      <c r="H61" s="156"/>
      <c r="I61" s="156"/>
      <c r="J61" s="365"/>
      <c r="K61" s="365"/>
      <c r="L61" s="365"/>
      <c r="M61" s="365"/>
      <c r="N61" s="365"/>
      <c r="O61" s="365"/>
      <c r="P61" s="365"/>
      <c r="Q61" s="365"/>
      <c r="R61" s="365"/>
      <c r="S61" s="365"/>
      <c r="T61" s="365"/>
      <c r="U61" s="365"/>
    </row>
    <row r="62" spans="1:21" s="27" customFormat="1" ht="11.25" customHeight="1" x14ac:dyDescent="0.2">
      <c r="A62" s="28" t="s">
        <v>379</v>
      </c>
      <c r="B62" s="132" t="s">
        <v>313</v>
      </c>
      <c r="C62" s="32" t="s">
        <v>392</v>
      </c>
      <c r="D62" s="39"/>
      <c r="E62" s="39"/>
      <c r="F62" s="39"/>
      <c r="G62" s="380"/>
      <c r="H62" s="156"/>
      <c r="I62" s="156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</row>
    <row r="63" spans="1:21" s="27" customFormat="1" ht="12" customHeight="1" x14ac:dyDescent="0.2">
      <c r="A63" s="28" t="s">
        <v>380</v>
      </c>
      <c r="B63" s="138" t="s">
        <v>375</v>
      </c>
      <c r="C63" s="35" t="s">
        <v>374</v>
      </c>
      <c r="D63" s="39"/>
      <c r="E63" s="39"/>
      <c r="F63" s="39"/>
      <c r="G63" s="380"/>
      <c r="H63" s="156"/>
      <c r="I63" s="156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</row>
    <row r="64" spans="1:21" s="27" customFormat="1" ht="12" customHeight="1" x14ac:dyDescent="0.2">
      <c r="A64" s="28" t="s">
        <v>381</v>
      </c>
      <c r="B64" s="134" t="s">
        <v>382</v>
      </c>
      <c r="C64" s="35" t="s">
        <v>376</v>
      </c>
      <c r="D64" s="39"/>
      <c r="E64" s="39"/>
      <c r="F64" s="39"/>
      <c r="G64" s="380"/>
      <c r="H64" s="156"/>
      <c r="I64" s="156"/>
      <c r="J64" s="365"/>
      <c r="K64" s="365"/>
      <c r="L64" s="365"/>
      <c r="M64" s="365"/>
      <c r="N64" s="365"/>
      <c r="O64" s="365"/>
      <c r="P64" s="365"/>
      <c r="Q64" s="365"/>
      <c r="R64" s="365"/>
      <c r="S64" s="365"/>
      <c r="T64" s="365"/>
      <c r="U64" s="365"/>
    </row>
    <row r="65" spans="1:21" s="27" customFormat="1" ht="12" customHeight="1" thickBot="1" x14ac:dyDescent="0.25">
      <c r="A65" s="28" t="s">
        <v>444</v>
      </c>
      <c r="B65" s="134" t="s">
        <v>382</v>
      </c>
      <c r="C65" s="151" t="s">
        <v>445</v>
      </c>
      <c r="D65" s="39"/>
      <c r="E65" s="39"/>
      <c r="F65" s="39"/>
      <c r="G65" s="383"/>
      <c r="H65" s="156"/>
      <c r="I65" s="156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</row>
    <row r="66" spans="1:21" s="27" customFormat="1" ht="12" customHeight="1" thickBot="1" x14ac:dyDescent="0.25">
      <c r="A66" s="25" t="s">
        <v>83</v>
      </c>
      <c r="B66" s="131"/>
      <c r="C66" s="26" t="s">
        <v>84</v>
      </c>
      <c r="D66" s="15">
        <f>+D5+D12+D19+D26+D34+D46+D52+D59</f>
        <v>99327300</v>
      </c>
      <c r="E66" s="15">
        <f t="shared" ref="E66" si="16">+E5+E12+E19+E26+E34+E46+E52+E59</f>
        <v>111327300</v>
      </c>
      <c r="F66" s="15">
        <f t="shared" ref="F66" si="17">+F5+F12+F19+F26+F34+F46+F52+F59</f>
        <v>111327300</v>
      </c>
      <c r="G66" s="377">
        <f t="shared" si="7"/>
        <v>100</v>
      </c>
      <c r="H66" s="156"/>
      <c r="I66" s="156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</row>
    <row r="67" spans="1:21" s="27" customFormat="1" ht="12" customHeight="1" thickBot="1" x14ac:dyDescent="0.25">
      <c r="A67" s="42" t="s">
        <v>85</v>
      </c>
      <c r="B67" s="131" t="s">
        <v>315</v>
      </c>
      <c r="C67" s="36" t="s">
        <v>86</v>
      </c>
      <c r="D67" s="12">
        <f>SUM(D68:D70)</f>
        <v>0</v>
      </c>
      <c r="E67" s="12">
        <f t="shared" ref="E67" si="18">SUM(E68:E70)</f>
        <v>0</v>
      </c>
      <c r="F67" s="12">
        <f t="shared" ref="F67" si="19">SUM(F68:F70)</f>
        <v>0</v>
      </c>
      <c r="G67" s="373"/>
      <c r="H67" s="156"/>
      <c r="I67" s="156"/>
      <c r="J67" s="365"/>
      <c r="K67" s="365"/>
      <c r="L67" s="365"/>
      <c r="M67" s="365"/>
      <c r="N67" s="365"/>
      <c r="O67" s="365"/>
      <c r="P67" s="365"/>
      <c r="Q67" s="365"/>
      <c r="R67" s="365"/>
      <c r="S67" s="365"/>
      <c r="T67" s="365"/>
      <c r="U67" s="365"/>
    </row>
    <row r="68" spans="1:21" s="27" customFormat="1" ht="12" customHeight="1" x14ac:dyDescent="0.2">
      <c r="A68" s="28" t="s">
        <v>87</v>
      </c>
      <c r="B68" s="132" t="s">
        <v>316</v>
      </c>
      <c r="C68" s="29" t="s">
        <v>88</v>
      </c>
      <c r="D68" s="39"/>
      <c r="E68" s="39">
        <v>0</v>
      </c>
      <c r="F68" s="39"/>
      <c r="G68" s="380"/>
      <c r="H68" s="156"/>
      <c r="I68" s="156"/>
      <c r="J68" s="365"/>
      <c r="K68" s="365"/>
      <c r="L68" s="365"/>
      <c r="M68" s="365"/>
      <c r="N68" s="365"/>
      <c r="O68" s="365"/>
      <c r="P68" s="365"/>
      <c r="Q68" s="365"/>
      <c r="R68" s="365"/>
      <c r="S68" s="365"/>
      <c r="T68" s="365"/>
      <c r="U68" s="365"/>
    </row>
    <row r="69" spans="1:21" s="27" customFormat="1" ht="12" customHeight="1" x14ac:dyDescent="0.2">
      <c r="A69" s="31" t="s">
        <v>89</v>
      </c>
      <c r="B69" s="132" t="s">
        <v>317</v>
      </c>
      <c r="C69" s="32" t="s">
        <v>90</v>
      </c>
      <c r="D69" s="39"/>
      <c r="E69" s="39">
        <v>0</v>
      </c>
      <c r="F69" s="39"/>
      <c r="G69" s="380"/>
      <c r="H69" s="156"/>
      <c r="I69" s="156"/>
      <c r="J69" s="365"/>
      <c r="K69" s="365"/>
      <c r="L69" s="365"/>
      <c r="M69" s="365"/>
      <c r="N69" s="365"/>
      <c r="O69" s="365"/>
      <c r="P69" s="365"/>
      <c r="Q69" s="365"/>
      <c r="R69" s="365"/>
      <c r="S69" s="365"/>
      <c r="T69" s="365"/>
      <c r="U69" s="365"/>
    </row>
    <row r="70" spans="1:21" s="27" customFormat="1" ht="12" customHeight="1" thickBot="1" x14ac:dyDescent="0.25">
      <c r="A70" s="34" t="s">
        <v>91</v>
      </c>
      <c r="B70" s="132" t="s">
        <v>318</v>
      </c>
      <c r="C70" s="43" t="s">
        <v>92</v>
      </c>
      <c r="D70" s="39"/>
      <c r="E70" s="39">
        <v>0</v>
      </c>
      <c r="F70" s="39"/>
      <c r="G70" s="380"/>
      <c r="H70" s="156"/>
      <c r="I70" s="156"/>
      <c r="J70" s="365"/>
      <c r="K70" s="365"/>
      <c r="L70" s="365"/>
      <c r="M70" s="365"/>
      <c r="N70" s="365"/>
      <c r="O70" s="365"/>
      <c r="P70" s="365"/>
      <c r="Q70" s="365"/>
      <c r="R70" s="365"/>
      <c r="S70" s="365"/>
      <c r="T70" s="365"/>
      <c r="U70" s="365"/>
    </row>
    <row r="71" spans="1:21" s="27" customFormat="1" ht="12" customHeight="1" thickBot="1" x14ac:dyDescent="0.25">
      <c r="A71" s="42" t="s">
        <v>93</v>
      </c>
      <c r="B71" s="131" t="s">
        <v>319</v>
      </c>
      <c r="C71" s="36" t="s">
        <v>94</v>
      </c>
      <c r="D71" s="12">
        <f>SUM(D72:D75)</f>
        <v>0</v>
      </c>
      <c r="E71" s="12">
        <v>0</v>
      </c>
      <c r="F71" s="12">
        <f t="shared" ref="F71" si="20">SUM(F72:F75)</f>
        <v>0</v>
      </c>
      <c r="G71" s="373"/>
      <c r="H71" s="156"/>
      <c r="I71" s="156"/>
      <c r="J71" s="365"/>
      <c r="K71" s="365"/>
      <c r="L71" s="365"/>
      <c r="M71" s="365"/>
      <c r="N71" s="365"/>
      <c r="O71" s="365"/>
      <c r="P71" s="365"/>
      <c r="Q71" s="365"/>
      <c r="R71" s="365"/>
      <c r="S71" s="365"/>
      <c r="T71" s="365"/>
      <c r="U71" s="365"/>
    </row>
    <row r="72" spans="1:21" s="27" customFormat="1" ht="12" customHeight="1" x14ac:dyDescent="0.2">
      <c r="A72" s="28" t="s">
        <v>95</v>
      </c>
      <c r="B72" s="132" t="s">
        <v>320</v>
      </c>
      <c r="C72" s="29" t="s">
        <v>96</v>
      </c>
      <c r="D72" s="39"/>
      <c r="E72" s="39">
        <v>0</v>
      </c>
      <c r="F72" s="39"/>
      <c r="G72" s="380"/>
      <c r="H72" s="156"/>
      <c r="I72" s="156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</row>
    <row r="73" spans="1:21" s="27" customFormat="1" ht="12" customHeight="1" x14ac:dyDescent="0.2">
      <c r="A73" s="31" t="s">
        <v>97</v>
      </c>
      <c r="B73" s="132" t="s">
        <v>321</v>
      </c>
      <c r="C73" s="32" t="s">
        <v>98</v>
      </c>
      <c r="D73" s="39"/>
      <c r="E73" s="39">
        <v>0</v>
      </c>
      <c r="F73" s="39"/>
      <c r="G73" s="380"/>
      <c r="H73" s="156"/>
      <c r="I73" s="156"/>
      <c r="J73" s="365"/>
      <c r="K73" s="365"/>
      <c r="L73" s="365"/>
      <c r="M73" s="365"/>
      <c r="N73" s="365"/>
      <c r="O73" s="365"/>
      <c r="P73" s="365"/>
      <c r="Q73" s="365"/>
      <c r="R73" s="365"/>
      <c r="S73" s="365"/>
      <c r="T73" s="365"/>
      <c r="U73" s="365"/>
    </row>
    <row r="74" spans="1:21" s="27" customFormat="1" ht="12" customHeight="1" x14ac:dyDescent="0.2">
      <c r="A74" s="31" t="s">
        <v>99</v>
      </c>
      <c r="B74" s="132" t="s">
        <v>322</v>
      </c>
      <c r="C74" s="32" t="s">
        <v>100</v>
      </c>
      <c r="D74" s="39"/>
      <c r="E74" s="39">
        <v>0</v>
      </c>
      <c r="F74" s="39"/>
      <c r="G74" s="380"/>
      <c r="H74" s="156"/>
      <c r="I74" s="156"/>
      <c r="J74" s="365"/>
      <c r="K74" s="365"/>
      <c r="L74" s="365"/>
      <c r="M74" s="365"/>
      <c r="N74" s="365"/>
      <c r="O74" s="365"/>
      <c r="P74" s="365"/>
      <c r="Q74" s="365"/>
      <c r="R74" s="365"/>
      <c r="S74" s="365"/>
      <c r="T74" s="365"/>
      <c r="U74" s="365"/>
    </row>
    <row r="75" spans="1:21" s="27" customFormat="1" ht="12" customHeight="1" thickBot="1" x14ac:dyDescent="0.25">
      <c r="A75" s="34" t="s">
        <v>101</v>
      </c>
      <c r="B75" s="132" t="s">
        <v>323</v>
      </c>
      <c r="C75" s="35" t="s">
        <v>102</v>
      </c>
      <c r="D75" s="39"/>
      <c r="E75" s="39">
        <v>0</v>
      </c>
      <c r="F75" s="39"/>
      <c r="G75" s="380"/>
      <c r="H75" s="156"/>
      <c r="I75" s="156"/>
      <c r="J75" s="365"/>
      <c r="K75" s="365"/>
      <c r="L75" s="365"/>
      <c r="M75" s="365"/>
      <c r="N75" s="365"/>
      <c r="O75" s="365"/>
      <c r="P75" s="365"/>
      <c r="Q75" s="365"/>
      <c r="R75" s="365"/>
      <c r="S75" s="365"/>
      <c r="T75" s="365"/>
      <c r="U75" s="365"/>
    </row>
    <row r="76" spans="1:21" s="27" customFormat="1" ht="12" customHeight="1" thickBot="1" x14ac:dyDescent="0.25">
      <c r="A76" s="42" t="s">
        <v>103</v>
      </c>
      <c r="B76" s="131" t="s">
        <v>324</v>
      </c>
      <c r="C76" s="36" t="s">
        <v>104</v>
      </c>
      <c r="D76" s="12">
        <f>SUM(D77:D78)</f>
        <v>0</v>
      </c>
      <c r="E76" s="12"/>
      <c r="F76" s="12">
        <f t="shared" ref="F76" si="21">SUM(F77:F78)</f>
        <v>0</v>
      </c>
      <c r="G76" s="373"/>
      <c r="H76" s="156"/>
      <c r="I76" s="156"/>
      <c r="J76" s="365"/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5"/>
    </row>
    <row r="77" spans="1:21" s="27" customFormat="1" ht="12" customHeight="1" x14ac:dyDescent="0.2">
      <c r="A77" s="28" t="s">
        <v>105</v>
      </c>
      <c r="B77" s="132" t="s">
        <v>325</v>
      </c>
      <c r="C77" s="29" t="s">
        <v>106</v>
      </c>
      <c r="D77" s="39"/>
      <c r="E77" s="39"/>
      <c r="F77" s="39"/>
      <c r="G77" s="380"/>
      <c r="H77" s="156"/>
      <c r="I77" s="156"/>
      <c r="J77" s="365"/>
      <c r="K77" s="365"/>
      <c r="L77" s="365"/>
      <c r="M77" s="365"/>
      <c r="N77" s="365"/>
      <c r="O77" s="365"/>
      <c r="P77" s="365"/>
      <c r="Q77" s="365"/>
      <c r="R77" s="365"/>
      <c r="S77" s="365"/>
      <c r="T77" s="365"/>
      <c r="U77" s="365"/>
    </row>
    <row r="78" spans="1:21" s="27" customFormat="1" ht="12" customHeight="1" thickBot="1" x14ac:dyDescent="0.25">
      <c r="A78" s="34" t="s">
        <v>107</v>
      </c>
      <c r="B78" s="132" t="s">
        <v>326</v>
      </c>
      <c r="C78" s="35" t="s">
        <v>108</v>
      </c>
      <c r="D78" s="39"/>
      <c r="E78" s="39"/>
      <c r="F78" s="39"/>
      <c r="G78" s="380"/>
      <c r="H78" s="156"/>
      <c r="I78" s="156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</row>
    <row r="79" spans="1:21" s="27" customFormat="1" ht="12" customHeight="1" thickBot="1" x14ac:dyDescent="0.25">
      <c r="A79" s="42" t="s">
        <v>109</v>
      </c>
      <c r="B79" s="131"/>
      <c r="C79" s="36" t="s">
        <v>450</v>
      </c>
      <c r="D79" s="12">
        <f>SUM(D80:D83)</f>
        <v>0</v>
      </c>
      <c r="E79" s="12"/>
      <c r="F79" s="12">
        <f>SUM(F80:F83)</f>
        <v>0</v>
      </c>
      <c r="G79" s="373"/>
      <c r="H79" s="156"/>
      <c r="I79" s="156"/>
      <c r="J79" s="365"/>
      <c r="K79" s="365"/>
      <c r="L79" s="365"/>
      <c r="M79" s="365"/>
      <c r="N79" s="365"/>
      <c r="O79" s="365"/>
      <c r="P79" s="365"/>
      <c r="Q79" s="365"/>
      <c r="R79" s="365"/>
      <c r="S79" s="365"/>
      <c r="T79" s="365"/>
      <c r="U79" s="365"/>
    </row>
    <row r="80" spans="1:21" s="27" customFormat="1" ht="12" customHeight="1" x14ac:dyDescent="0.2">
      <c r="A80" s="28" t="s">
        <v>384</v>
      </c>
      <c r="B80" s="132" t="s">
        <v>327</v>
      </c>
      <c r="C80" s="29" t="s">
        <v>110</v>
      </c>
      <c r="D80" s="39"/>
      <c r="E80" s="39"/>
      <c r="F80" s="39"/>
      <c r="G80" s="380"/>
      <c r="H80" s="156"/>
      <c r="I80" s="156"/>
      <c r="J80" s="365"/>
      <c r="K80" s="365"/>
      <c r="L80" s="365"/>
      <c r="M80" s="365"/>
      <c r="N80" s="365"/>
      <c r="O80" s="365"/>
      <c r="P80" s="365"/>
      <c r="Q80" s="365"/>
      <c r="R80" s="365"/>
      <c r="S80" s="365"/>
      <c r="T80" s="365"/>
      <c r="U80" s="365"/>
    </row>
    <row r="81" spans="1:22" s="27" customFormat="1" ht="12" customHeight="1" x14ac:dyDescent="0.2">
      <c r="A81" s="31" t="s">
        <v>385</v>
      </c>
      <c r="B81" s="133" t="s">
        <v>328</v>
      </c>
      <c r="C81" s="32" t="s">
        <v>111</v>
      </c>
      <c r="D81" s="39"/>
      <c r="E81" s="39"/>
      <c r="F81" s="39"/>
      <c r="G81" s="380"/>
      <c r="H81" s="156"/>
      <c r="I81" s="156"/>
      <c r="J81" s="365"/>
      <c r="K81" s="365"/>
      <c r="L81" s="365"/>
      <c r="M81" s="365"/>
      <c r="N81" s="365"/>
      <c r="O81" s="365"/>
      <c r="P81" s="365"/>
      <c r="Q81" s="365"/>
      <c r="R81" s="365"/>
      <c r="S81" s="365"/>
      <c r="T81" s="365"/>
      <c r="U81" s="365"/>
    </row>
    <row r="82" spans="1:22" s="27" customFormat="1" ht="12" customHeight="1" x14ac:dyDescent="0.2">
      <c r="A82" s="34" t="s">
        <v>386</v>
      </c>
      <c r="B82" s="134" t="s">
        <v>383</v>
      </c>
      <c r="C82" s="35" t="s">
        <v>403</v>
      </c>
      <c r="D82" s="39"/>
      <c r="E82" s="39"/>
      <c r="F82" s="39"/>
      <c r="G82" s="380"/>
      <c r="H82" s="156"/>
      <c r="I82" s="156"/>
      <c r="J82" s="365"/>
      <c r="K82" s="365"/>
      <c r="L82" s="365"/>
      <c r="M82" s="365"/>
      <c r="N82" s="365"/>
      <c r="O82" s="365"/>
      <c r="P82" s="365"/>
      <c r="Q82" s="365"/>
      <c r="R82" s="365"/>
      <c r="S82" s="365"/>
      <c r="T82" s="365"/>
      <c r="U82" s="365"/>
    </row>
    <row r="83" spans="1:22" s="27" customFormat="1" ht="12" customHeight="1" thickBot="1" x14ac:dyDescent="0.25">
      <c r="A83" s="34" t="s">
        <v>448</v>
      </c>
      <c r="B83" s="134" t="s">
        <v>449</v>
      </c>
      <c r="C83" s="35" t="s">
        <v>447</v>
      </c>
      <c r="D83" s="39"/>
      <c r="E83" s="39"/>
      <c r="F83" s="39"/>
      <c r="H83" s="156"/>
      <c r="I83" s="156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</row>
    <row r="84" spans="1:22" s="27" customFormat="1" ht="12" customHeight="1" thickBot="1" x14ac:dyDescent="0.25">
      <c r="A84" s="42" t="s">
        <v>112</v>
      </c>
      <c r="B84" s="131" t="s">
        <v>329</v>
      </c>
      <c r="C84" s="36" t="s">
        <v>113</v>
      </c>
      <c r="D84" s="12">
        <f>SUM(D85:D88)</f>
        <v>0</v>
      </c>
      <c r="E84" s="12">
        <v>0</v>
      </c>
      <c r="F84" s="12">
        <f>SUM(F85:F88)</f>
        <v>0</v>
      </c>
      <c r="G84" s="373"/>
      <c r="H84" s="156"/>
      <c r="I84" s="156"/>
      <c r="J84" s="365"/>
      <c r="K84" s="365"/>
      <c r="L84" s="365"/>
      <c r="M84" s="365"/>
      <c r="N84" s="365"/>
      <c r="O84" s="365"/>
      <c r="P84" s="365"/>
      <c r="Q84" s="365"/>
      <c r="R84" s="365"/>
      <c r="S84" s="365"/>
      <c r="T84" s="365"/>
      <c r="U84" s="365"/>
    </row>
    <row r="85" spans="1:22" s="27" customFormat="1" ht="12" customHeight="1" x14ac:dyDescent="0.2">
      <c r="A85" s="44" t="s">
        <v>387</v>
      </c>
      <c r="B85" s="132" t="s">
        <v>330</v>
      </c>
      <c r="C85" s="29" t="s">
        <v>404</v>
      </c>
      <c r="D85" s="39"/>
      <c r="E85" s="39">
        <v>0</v>
      </c>
      <c r="F85" s="39"/>
      <c r="G85" s="380"/>
      <c r="H85" s="156"/>
      <c r="I85" s="156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65"/>
    </row>
    <row r="86" spans="1:22" s="27" customFormat="1" ht="12" customHeight="1" x14ac:dyDescent="0.2">
      <c r="A86" s="45" t="s">
        <v>388</v>
      </c>
      <c r="B86" s="132" t="s">
        <v>331</v>
      </c>
      <c r="C86" s="32" t="s">
        <v>405</v>
      </c>
      <c r="D86" s="39"/>
      <c r="E86" s="39">
        <v>0</v>
      </c>
      <c r="F86" s="39"/>
      <c r="G86" s="380"/>
      <c r="H86" s="156"/>
      <c r="I86" s="156"/>
      <c r="J86" s="365"/>
      <c r="K86" s="365"/>
      <c r="L86" s="365"/>
      <c r="M86" s="365"/>
      <c r="N86" s="365"/>
      <c r="O86" s="365"/>
      <c r="P86" s="365"/>
      <c r="Q86" s="365"/>
      <c r="R86" s="365"/>
      <c r="S86" s="365"/>
      <c r="T86" s="365"/>
      <c r="U86" s="365"/>
    </row>
    <row r="87" spans="1:22" s="27" customFormat="1" ht="12" customHeight="1" x14ac:dyDescent="0.2">
      <c r="A87" s="45" t="s">
        <v>389</v>
      </c>
      <c r="B87" s="132" t="s">
        <v>332</v>
      </c>
      <c r="C87" s="32" t="s">
        <v>406</v>
      </c>
      <c r="D87" s="39"/>
      <c r="E87" s="39">
        <v>0</v>
      </c>
      <c r="F87" s="39"/>
      <c r="G87" s="380"/>
      <c r="H87" s="156"/>
      <c r="I87" s="156"/>
      <c r="J87" s="365"/>
      <c r="K87" s="365"/>
      <c r="L87" s="365"/>
      <c r="M87" s="365"/>
      <c r="N87" s="365"/>
      <c r="O87" s="365"/>
      <c r="P87" s="365"/>
      <c r="Q87" s="365"/>
      <c r="R87" s="365"/>
      <c r="S87" s="365"/>
      <c r="T87" s="365"/>
      <c r="U87" s="365"/>
    </row>
    <row r="88" spans="1:22" s="27" customFormat="1" ht="13.5" thickBot="1" x14ac:dyDescent="0.25">
      <c r="A88" s="46" t="s">
        <v>390</v>
      </c>
      <c r="B88" s="132" t="s">
        <v>333</v>
      </c>
      <c r="C88" s="35" t="s">
        <v>407</v>
      </c>
      <c r="D88" s="39"/>
      <c r="E88" s="39">
        <v>0</v>
      </c>
      <c r="F88" s="39"/>
      <c r="G88" s="380"/>
      <c r="H88" s="156"/>
      <c r="I88" s="156"/>
      <c r="J88" s="365"/>
      <c r="K88" s="365"/>
      <c r="L88" s="365"/>
      <c r="M88" s="365"/>
      <c r="N88" s="365"/>
      <c r="O88" s="365"/>
      <c r="P88" s="365"/>
      <c r="Q88" s="365"/>
      <c r="R88" s="365"/>
      <c r="S88" s="365"/>
      <c r="T88" s="365"/>
      <c r="U88" s="365"/>
    </row>
    <row r="89" spans="1:22" s="27" customFormat="1" ht="13.5" customHeight="1" thickBot="1" x14ac:dyDescent="0.25">
      <c r="A89" s="42" t="s">
        <v>114</v>
      </c>
      <c r="B89" s="131" t="s">
        <v>334</v>
      </c>
      <c r="C89" s="36" t="s">
        <v>115</v>
      </c>
      <c r="D89" s="47"/>
      <c r="E89" s="47">
        <v>0</v>
      </c>
      <c r="F89" s="47"/>
      <c r="G89" s="384"/>
      <c r="H89" s="156"/>
      <c r="I89" s="156"/>
      <c r="J89" s="365"/>
      <c r="K89" s="365"/>
      <c r="L89" s="365"/>
      <c r="M89" s="365"/>
      <c r="N89" s="365"/>
      <c r="O89" s="365"/>
      <c r="P89" s="365"/>
      <c r="Q89" s="365"/>
      <c r="R89" s="365"/>
      <c r="S89" s="365"/>
      <c r="T89" s="365"/>
      <c r="U89" s="365"/>
    </row>
    <row r="90" spans="1:22" s="27" customFormat="1" ht="13.5" customHeight="1" thickBot="1" x14ac:dyDescent="0.25">
      <c r="A90" s="150" t="s">
        <v>173</v>
      </c>
      <c r="B90" s="131"/>
      <c r="C90" s="36" t="s">
        <v>426</v>
      </c>
      <c r="D90" s="47"/>
      <c r="E90" s="47">
        <v>0</v>
      </c>
      <c r="F90" s="47"/>
      <c r="G90" s="384"/>
      <c r="H90" s="156"/>
      <c r="I90" s="156"/>
      <c r="J90" s="365"/>
      <c r="K90" s="365"/>
      <c r="L90" s="365"/>
      <c r="M90" s="365"/>
      <c r="N90" s="365"/>
      <c r="O90" s="365"/>
      <c r="P90" s="365"/>
      <c r="Q90" s="365"/>
      <c r="R90" s="365"/>
      <c r="S90" s="365"/>
      <c r="T90" s="365"/>
      <c r="U90" s="365"/>
    </row>
    <row r="91" spans="1:22" s="27" customFormat="1" ht="15.75" customHeight="1" thickBot="1" x14ac:dyDescent="0.25">
      <c r="A91" s="150" t="s">
        <v>176</v>
      </c>
      <c r="B91" s="131" t="s">
        <v>314</v>
      </c>
      <c r="C91" s="48" t="s">
        <v>116</v>
      </c>
      <c r="D91" s="15">
        <f>+D67+D71+D76+D79+D84+D89</f>
        <v>0</v>
      </c>
      <c r="E91" s="15">
        <f t="shared" ref="E91" si="22">+E67+E71+E76+E79+E84+E89</f>
        <v>0</v>
      </c>
      <c r="F91" s="15">
        <f>+F67+F71+F76+F79+F84+F89</f>
        <v>0</v>
      </c>
      <c r="G91" s="377"/>
      <c r="H91" s="156"/>
      <c r="I91" s="156"/>
      <c r="J91" s="365"/>
      <c r="K91" s="365"/>
      <c r="L91" s="365"/>
      <c r="M91" s="365"/>
      <c r="N91" s="365"/>
      <c r="O91" s="365"/>
      <c r="P91" s="365"/>
      <c r="Q91" s="365"/>
      <c r="R91" s="365"/>
      <c r="S91" s="365"/>
      <c r="T91" s="365"/>
      <c r="U91" s="365"/>
      <c r="V91" s="366"/>
    </row>
    <row r="92" spans="1:22" s="27" customFormat="1" ht="16.5" customHeight="1" thickBot="1" x14ac:dyDescent="0.25">
      <c r="A92" s="150" t="s">
        <v>179</v>
      </c>
      <c r="B92" s="135"/>
      <c r="C92" s="49" t="s">
        <v>117</v>
      </c>
      <c r="D92" s="15">
        <f>+D66+D91</f>
        <v>99327300</v>
      </c>
      <c r="E92" s="15">
        <f t="shared" ref="E92" si="23">+E66+E91</f>
        <v>111327300</v>
      </c>
      <c r="F92" s="15">
        <f>+F66+F91</f>
        <v>111327300</v>
      </c>
      <c r="G92" s="377">
        <f>F92/E92*100</f>
        <v>100</v>
      </c>
      <c r="H92" s="156"/>
      <c r="I92" s="156"/>
      <c r="J92" s="365"/>
      <c r="K92" s="365"/>
      <c r="L92" s="365"/>
      <c r="M92" s="365"/>
      <c r="N92" s="365"/>
      <c r="O92" s="365"/>
      <c r="P92" s="365"/>
      <c r="Q92" s="365"/>
      <c r="R92" s="365"/>
      <c r="S92" s="365"/>
      <c r="T92" s="365"/>
      <c r="U92" s="365"/>
      <c r="V92" s="366"/>
    </row>
    <row r="93" spans="1:22" s="27" customFormat="1" x14ac:dyDescent="0.2">
      <c r="A93" s="71"/>
      <c r="B93" s="50"/>
      <c r="C93" s="72"/>
      <c r="D93" s="73"/>
      <c r="E93" s="73"/>
      <c r="F93" s="73"/>
      <c r="G93" s="385"/>
      <c r="H93" s="156"/>
      <c r="I93" s="156"/>
      <c r="J93" s="365"/>
      <c r="K93" s="365"/>
      <c r="L93" s="365"/>
      <c r="M93" s="365"/>
      <c r="N93" s="365"/>
      <c r="O93" s="365"/>
      <c r="P93" s="365"/>
      <c r="Q93" s="365"/>
      <c r="R93" s="365"/>
      <c r="S93" s="365"/>
      <c r="T93" s="365"/>
      <c r="U93" s="365"/>
      <c r="V93" s="366"/>
    </row>
    <row r="94" spans="1:22" ht="16.5" customHeight="1" x14ac:dyDescent="0.25">
      <c r="A94" s="589" t="s">
        <v>118</v>
      </c>
      <c r="B94" s="589"/>
      <c r="C94" s="589"/>
      <c r="D94" s="589"/>
      <c r="E94" s="27"/>
      <c r="F94" s="27"/>
      <c r="G94" s="370"/>
      <c r="J94" s="365"/>
      <c r="K94" s="365"/>
      <c r="L94" s="365"/>
      <c r="M94" s="365"/>
      <c r="N94" s="365"/>
      <c r="O94" s="365"/>
      <c r="P94" s="365"/>
      <c r="Q94" s="365"/>
      <c r="R94" s="365"/>
      <c r="S94" s="365"/>
      <c r="T94" s="365"/>
      <c r="U94" s="365"/>
      <c r="V94" s="366"/>
    </row>
    <row r="95" spans="1:22" ht="16.5" customHeight="1" thickBot="1" x14ac:dyDescent="0.3">
      <c r="A95" s="590" t="s">
        <v>119</v>
      </c>
      <c r="B95" s="590"/>
      <c r="C95" s="590"/>
      <c r="D95" s="17"/>
      <c r="E95" s="17"/>
      <c r="F95" s="17"/>
      <c r="G95" s="371" t="s">
        <v>430</v>
      </c>
      <c r="J95" s="365"/>
      <c r="K95" s="365"/>
      <c r="L95" s="365"/>
      <c r="M95" s="365"/>
      <c r="N95" s="365"/>
      <c r="O95" s="365"/>
      <c r="P95" s="365"/>
      <c r="Q95" s="365"/>
      <c r="R95" s="365"/>
      <c r="S95" s="365"/>
      <c r="T95" s="365"/>
      <c r="U95" s="365"/>
      <c r="V95" s="366"/>
    </row>
    <row r="96" spans="1:22" ht="24.75" thickBot="1" x14ac:dyDescent="0.3">
      <c r="A96" s="18" t="s">
        <v>2</v>
      </c>
      <c r="B96" s="128" t="s">
        <v>240</v>
      </c>
      <c r="C96" s="19" t="s">
        <v>120</v>
      </c>
      <c r="D96" s="20" t="s">
        <v>451</v>
      </c>
      <c r="E96" s="20" t="s">
        <v>454</v>
      </c>
      <c r="F96" s="20" t="s">
        <v>455</v>
      </c>
      <c r="G96" s="372" t="s">
        <v>702</v>
      </c>
      <c r="J96" s="365"/>
      <c r="K96" s="365"/>
      <c r="L96" s="365"/>
      <c r="M96" s="365"/>
      <c r="N96" s="365"/>
      <c r="O96" s="365"/>
      <c r="P96" s="365"/>
      <c r="Q96" s="365"/>
      <c r="R96" s="365"/>
      <c r="S96" s="365"/>
      <c r="T96" s="365"/>
      <c r="U96" s="365"/>
      <c r="V96" s="366"/>
    </row>
    <row r="97" spans="1:22" s="24" customFormat="1" ht="12" customHeight="1" thickBot="1" x14ac:dyDescent="0.25">
      <c r="A97" s="11">
        <v>1</v>
      </c>
      <c r="B97" s="11">
        <v>2</v>
      </c>
      <c r="C97" s="51">
        <v>3</v>
      </c>
      <c r="D97" s="52">
        <v>4</v>
      </c>
      <c r="E97" s="52">
        <v>5</v>
      </c>
      <c r="F97" s="23">
        <v>6</v>
      </c>
      <c r="G97" s="52">
        <v>7</v>
      </c>
      <c r="H97" s="156"/>
      <c r="I97" s="156"/>
      <c r="J97" s="365"/>
      <c r="K97" s="365"/>
      <c r="L97" s="365"/>
      <c r="M97" s="365"/>
      <c r="N97" s="365"/>
      <c r="O97" s="365"/>
      <c r="P97" s="365"/>
      <c r="Q97" s="365"/>
      <c r="R97" s="365"/>
      <c r="S97" s="365"/>
      <c r="T97" s="365"/>
      <c r="U97" s="365"/>
      <c r="V97" s="366"/>
    </row>
    <row r="98" spans="1:22" ht="12" customHeight="1" thickBot="1" x14ac:dyDescent="0.3">
      <c r="A98" s="53" t="s">
        <v>4</v>
      </c>
      <c r="B98" s="136"/>
      <c r="C98" s="54" t="s">
        <v>121</v>
      </c>
      <c r="D98" s="55">
        <f>SUM(D99:D103)</f>
        <v>0</v>
      </c>
      <c r="E98" s="55">
        <f t="shared" ref="E98" si="24">SUM(E99:E103)</f>
        <v>0</v>
      </c>
      <c r="F98" s="55">
        <f t="shared" ref="F98" si="25">SUM(F99:F103)</f>
        <v>0</v>
      </c>
      <c r="G98" s="386"/>
      <c r="J98" s="365"/>
      <c r="K98" s="365"/>
      <c r="L98" s="365"/>
      <c r="M98" s="365"/>
      <c r="N98" s="365"/>
      <c r="O98" s="365"/>
      <c r="P98" s="365"/>
      <c r="Q98" s="365"/>
      <c r="R98" s="365"/>
      <c r="S98" s="365"/>
      <c r="T98" s="365"/>
      <c r="U98" s="365"/>
      <c r="V98" s="366"/>
    </row>
    <row r="99" spans="1:22" ht="12" customHeight="1" x14ac:dyDescent="0.25">
      <c r="A99" s="56" t="s">
        <v>6</v>
      </c>
      <c r="B99" s="137" t="s">
        <v>241</v>
      </c>
      <c r="C99" s="57" t="s">
        <v>122</v>
      </c>
      <c r="D99" s="58"/>
      <c r="E99" s="58"/>
      <c r="F99" s="58"/>
      <c r="G99" s="387"/>
      <c r="J99" s="365"/>
      <c r="K99" s="365"/>
      <c r="L99" s="365"/>
      <c r="M99" s="365"/>
      <c r="N99" s="365"/>
      <c r="O99" s="365"/>
      <c r="P99" s="365"/>
      <c r="Q99" s="365"/>
      <c r="R99" s="365"/>
      <c r="S99" s="365"/>
      <c r="T99" s="365"/>
      <c r="U99" s="365"/>
      <c r="V99" s="366"/>
    </row>
    <row r="100" spans="1:22" ht="12" customHeight="1" x14ac:dyDescent="0.25">
      <c r="A100" s="31" t="s">
        <v>8</v>
      </c>
      <c r="B100" s="133" t="s">
        <v>242</v>
      </c>
      <c r="C100" s="2" t="s">
        <v>123</v>
      </c>
      <c r="D100" s="33"/>
      <c r="E100" s="33"/>
      <c r="F100" s="33"/>
      <c r="G100" s="375"/>
      <c r="J100" s="365"/>
      <c r="K100" s="365"/>
      <c r="L100" s="365"/>
      <c r="M100" s="365"/>
      <c r="N100" s="365"/>
      <c r="O100" s="365"/>
      <c r="P100" s="365"/>
      <c r="Q100" s="365"/>
      <c r="R100" s="365"/>
      <c r="S100" s="365"/>
      <c r="T100" s="365"/>
      <c r="U100" s="365"/>
      <c r="V100" s="366"/>
    </row>
    <row r="101" spans="1:22" ht="12" customHeight="1" x14ac:dyDescent="0.25">
      <c r="A101" s="31" t="s">
        <v>10</v>
      </c>
      <c r="B101" s="133" t="s">
        <v>243</v>
      </c>
      <c r="C101" s="2" t="s">
        <v>124</v>
      </c>
      <c r="D101" s="37"/>
      <c r="E101" s="37"/>
      <c r="F101" s="37"/>
      <c r="G101" s="379"/>
      <c r="J101" s="365"/>
      <c r="K101" s="365"/>
      <c r="L101" s="365"/>
      <c r="M101" s="365"/>
      <c r="N101" s="365"/>
      <c r="O101" s="365"/>
      <c r="P101" s="365"/>
      <c r="Q101" s="365"/>
      <c r="R101" s="365"/>
      <c r="S101" s="365"/>
      <c r="T101" s="365"/>
      <c r="U101" s="365"/>
      <c r="V101" s="366"/>
    </row>
    <row r="102" spans="1:22" ht="12" customHeight="1" x14ac:dyDescent="0.25">
      <c r="A102" s="31" t="s">
        <v>11</v>
      </c>
      <c r="B102" s="133" t="s">
        <v>244</v>
      </c>
      <c r="C102" s="59" t="s">
        <v>125</v>
      </c>
      <c r="D102" s="37"/>
      <c r="E102" s="37"/>
      <c r="F102" s="37"/>
      <c r="G102" s="379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6"/>
    </row>
    <row r="103" spans="1:22" ht="12" customHeight="1" thickBot="1" x14ac:dyDescent="0.3">
      <c r="A103" s="31" t="s">
        <v>126</v>
      </c>
      <c r="B103" s="140" t="s">
        <v>245</v>
      </c>
      <c r="C103" s="60" t="s">
        <v>127</v>
      </c>
      <c r="D103" s="37"/>
      <c r="E103" s="37"/>
      <c r="F103" s="37"/>
      <c r="G103" s="379"/>
      <c r="J103" s="365"/>
      <c r="K103" s="365"/>
      <c r="L103" s="365"/>
      <c r="M103" s="365"/>
      <c r="N103" s="365"/>
      <c r="O103" s="365"/>
      <c r="P103" s="365"/>
      <c r="Q103" s="365"/>
      <c r="R103" s="365"/>
      <c r="S103" s="365"/>
      <c r="T103" s="365"/>
      <c r="U103" s="365"/>
      <c r="V103" s="366"/>
    </row>
    <row r="104" spans="1:22" ht="12" customHeight="1" thickBot="1" x14ac:dyDescent="0.3">
      <c r="A104" s="25" t="s">
        <v>15</v>
      </c>
      <c r="B104" s="131" t="s">
        <v>249</v>
      </c>
      <c r="C104" s="5" t="s">
        <v>408</v>
      </c>
      <c r="D104" s="12">
        <f>+D105+D107+D106</f>
        <v>0</v>
      </c>
      <c r="E104" s="12">
        <f t="shared" ref="E104" si="26">+E105+E107+E106</f>
        <v>0</v>
      </c>
      <c r="F104" s="12">
        <f t="shared" ref="F104" si="27">+F105+F107+F106</f>
        <v>0</v>
      </c>
      <c r="G104" s="373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6"/>
    </row>
    <row r="105" spans="1:22" ht="12" customHeight="1" x14ac:dyDescent="0.25">
      <c r="A105" s="28" t="s">
        <v>335</v>
      </c>
      <c r="B105" s="132" t="s">
        <v>249</v>
      </c>
      <c r="C105" s="4" t="s">
        <v>133</v>
      </c>
      <c r="D105" s="30"/>
      <c r="E105" s="30"/>
      <c r="F105" s="30"/>
      <c r="G105" s="374"/>
      <c r="J105" s="365"/>
      <c r="K105" s="365"/>
      <c r="L105" s="365"/>
      <c r="M105" s="365"/>
      <c r="N105" s="365"/>
      <c r="O105" s="365"/>
      <c r="P105" s="365"/>
      <c r="Q105" s="365"/>
      <c r="R105" s="365"/>
      <c r="S105" s="365"/>
      <c r="T105" s="365"/>
      <c r="U105" s="365"/>
      <c r="V105" s="366"/>
    </row>
    <row r="106" spans="1:22" ht="12" customHeight="1" x14ac:dyDescent="0.25">
      <c r="A106" s="28" t="s">
        <v>336</v>
      </c>
      <c r="B106" s="138" t="s">
        <v>249</v>
      </c>
      <c r="C106" s="143" t="s">
        <v>394</v>
      </c>
      <c r="D106" s="129"/>
      <c r="E106" s="129"/>
      <c r="F106" s="129"/>
      <c r="G106" s="376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6"/>
    </row>
    <row r="107" spans="1:22" ht="12" customHeight="1" thickBot="1" x14ac:dyDescent="0.3">
      <c r="A107" s="28" t="s">
        <v>337</v>
      </c>
      <c r="B107" s="134" t="s">
        <v>249</v>
      </c>
      <c r="C107" s="63" t="s">
        <v>393</v>
      </c>
      <c r="D107" s="37"/>
      <c r="E107" s="37"/>
      <c r="F107" s="37"/>
      <c r="G107" s="379"/>
      <c r="J107" s="365"/>
      <c r="K107" s="365"/>
      <c r="L107" s="365"/>
      <c r="M107" s="365"/>
      <c r="N107" s="365"/>
      <c r="O107" s="365"/>
      <c r="P107" s="365"/>
      <c r="Q107" s="365"/>
      <c r="R107" s="365"/>
      <c r="S107" s="365"/>
      <c r="T107" s="365"/>
      <c r="U107" s="365"/>
      <c r="V107" s="366"/>
    </row>
    <row r="108" spans="1:22" ht="12" customHeight="1" thickBot="1" x14ac:dyDescent="0.3">
      <c r="A108" s="25" t="s">
        <v>27</v>
      </c>
      <c r="B108" s="131"/>
      <c r="C108" s="62" t="s">
        <v>411</v>
      </c>
      <c r="D108" s="12">
        <f>+D109+D111+D113</f>
        <v>99327300</v>
      </c>
      <c r="E108" s="12">
        <f t="shared" ref="E108" si="28">+E109+E111+E113</f>
        <v>111327300</v>
      </c>
      <c r="F108" s="12">
        <f t="shared" ref="F108" si="29">+F109+F111+F113</f>
        <v>111327300</v>
      </c>
      <c r="G108" s="373">
        <f t="shared" ref="G108:G139" si="30">F108/E108*100</f>
        <v>100</v>
      </c>
      <c r="J108" s="365"/>
      <c r="K108" s="365"/>
      <c r="L108" s="365"/>
      <c r="M108" s="365"/>
      <c r="N108" s="365"/>
      <c r="O108" s="365"/>
      <c r="P108" s="365"/>
      <c r="Q108" s="365"/>
      <c r="R108" s="365"/>
      <c r="S108" s="365"/>
      <c r="T108" s="365"/>
      <c r="U108" s="365"/>
      <c r="V108" s="366"/>
    </row>
    <row r="109" spans="1:22" ht="12" customHeight="1" x14ac:dyDescent="0.25">
      <c r="A109" s="28" t="s">
        <v>400</v>
      </c>
      <c r="B109" s="132" t="s">
        <v>246</v>
      </c>
      <c r="C109" s="2" t="s">
        <v>128</v>
      </c>
      <c r="D109" s="30">
        <v>99327300</v>
      </c>
      <c r="E109" s="30">
        <v>88425044</v>
      </c>
      <c r="F109" s="30">
        <v>88425044</v>
      </c>
      <c r="G109" s="374">
        <f t="shared" si="30"/>
        <v>100</v>
      </c>
      <c r="J109" s="365"/>
      <c r="K109" s="365"/>
      <c r="L109" s="365"/>
      <c r="M109" s="365"/>
      <c r="N109" s="365"/>
      <c r="O109" s="365"/>
      <c r="P109" s="365"/>
      <c r="Q109" s="365"/>
      <c r="R109" s="365"/>
      <c r="S109" s="365"/>
      <c r="T109" s="365"/>
      <c r="U109" s="365"/>
      <c r="V109" s="366"/>
    </row>
    <row r="110" spans="1:22" ht="12" customHeight="1" x14ac:dyDescent="0.25">
      <c r="A110" s="28" t="s">
        <v>401</v>
      </c>
      <c r="B110" s="141" t="s">
        <v>246</v>
      </c>
      <c r="C110" s="63" t="s">
        <v>129</v>
      </c>
      <c r="D110" s="30"/>
      <c r="E110" s="30"/>
      <c r="F110" s="30"/>
      <c r="G110" s="374"/>
      <c r="J110" s="365"/>
      <c r="K110" s="365"/>
      <c r="L110" s="365"/>
      <c r="M110" s="365"/>
      <c r="N110" s="365"/>
      <c r="O110" s="365"/>
      <c r="P110" s="365"/>
      <c r="Q110" s="365"/>
      <c r="R110" s="365"/>
      <c r="S110" s="365"/>
      <c r="T110" s="365"/>
      <c r="U110" s="365"/>
      <c r="V110" s="366"/>
    </row>
    <row r="111" spans="1:22" ht="12" customHeight="1" x14ac:dyDescent="0.25">
      <c r="A111" s="28" t="s">
        <v>402</v>
      </c>
      <c r="B111" s="141" t="s">
        <v>247</v>
      </c>
      <c r="C111" s="63" t="s">
        <v>130</v>
      </c>
      <c r="D111" s="33"/>
      <c r="E111" s="33">
        <v>22902256</v>
      </c>
      <c r="F111" s="33">
        <v>22902256</v>
      </c>
      <c r="G111" s="375">
        <f t="shared" si="30"/>
        <v>100</v>
      </c>
      <c r="J111" s="365"/>
      <c r="K111" s="365"/>
      <c r="L111" s="365"/>
      <c r="M111" s="365"/>
      <c r="N111" s="365"/>
      <c r="O111" s="365"/>
      <c r="P111" s="365"/>
      <c r="Q111" s="365"/>
      <c r="R111" s="365"/>
      <c r="S111" s="365"/>
      <c r="T111" s="365"/>
      <c r="U111" s="365"/>
      <c r="V111" s="366"/>
    </row>
    <row r="112" spans="1:22" ht="12" customHeight="1" x14ac:dyDescent="0.25">
      <c r="A112" s="28" t="s">
        <v>409</v>
      </c>
      <c r="B112" s="141" t="s">
        <v>247</v>
      </c>
      <c r="C112" s="63" t="s">
        <v>131</v>
      </c>
      <c r="D112" s="13"/>
      <c r="E112" s="13"/>
      <c r="F112" s="13"/>
      <c r="G112" s="375"/>
      <c r="J112" s="365"/>
      <c r="K112" s="365"/>
      <c r="L112" s="365"/>
      <c r="M112" s="365"/>
      <c r="N112" s="365"/>
      <c r="O112" s="365"/>
      <c r="P112" s="365"/>
      <c r="Q112" s="365"/>
      <c r="R112" s="365"/>
      <c r="S112" s="365"/>
      <c r="T112" s="365"/>
      <c r="U112" s="365"/>
      <c r="V112" s="366"/>
    </row>
    <row r="113" spans="1:22" ht="12" customHeight="1" thickBot="1" x14ac:dyDescent="0.3">
      <c r="A113" s="28" t="s">
        <v>410</v>
      </c>
      <c r="B113" s="138" t="s">
        <v>248</v>
      </c>
      <c r="C113" s="64" t="s">
        <v>132</v>
      </c>
      <c r="D113" s="13"/>
      <c r="E113" s="13"/>
      <c r="F113" s="13"/>
      <c r="G113" s="388"/>
      <c r="J113" s="365"/>
      <c r="K113" s="365"/>
      <c r="L113" s="365"/>
      <c r="M113" s="365"/>
      <c r="N113" s="365"/>
      <c r="O113" s="365"/>
      <c r="P113" s="365"/>
      <c r="Q113" s="365"/>
      <c r="R113" s="365"/>
      <c r="S113" s="365"/>
      <c r="T113" s="365"/>
      <c r="U113" s="365"/>
      <c r="V113" s="366"/>
    </row>
    <row r="114" spans="1:22" ht="12" customHeight="1" thickBot="1" x14ac:dyDescent="0.3">
      <c r="A114" s="25" t="s">
        <v>134</v>
      </c>
      <c r="B114" s="131"/>
      <c r="C114" s="5" t="s">
        <v>135</v>
      </c>
      <c r="D114" s="12">
        <f>+D98+D108+D104</f>
        <v>99327300</v>
      </c>
      <c r="E114" s="12">
        <f t="shared" ref="E114" si="31">+E98+E108+E104</f>
        <v>111327300</v>
      </c>
      <c r="F114" s="12">
        <f t="shared" ref="F114" si="32">+F98+F108+F104</f>
        <v>111327300</v>
      </c>
      <c r="G114" s="373">
        <f t="shared" si="30"/>
        <v>100</v>
      </c>
      <c r="J114" s="365"/>
      <c r="K114" s="365"/>
      <c r="L114" s="365"/>
      <c r="M114" s="365"/>
      <c r="N114" s="365"/>
      <c r="O114" s="365"/>
      <c r="P114" s="365"/>
      <c r="Q114" s="365"/>
      <c r="R114" s="365"/>
      <c r="S114" s="365"/>
      <c r="T114" s="365"/>
      <c r="U114" s="365"/>
      <c r="V114" s="366"/>
    </row>
    <row r="115" spans="1:22" ht="12" customHeight="1" thickBot="1" x14ac:dyDescent="0.3">
      <c r="A115" s="25" t="s">
        <v>41</v>
      </c>
      <c r="B115" s="131"/>
      <c r="C115" s="5" t="s">
        <v>136</v>
      </c>
      <c r="D115" s="12">
        <f>+D116+D117+D118</f>
        <v>0</v>
      </c>
      <c r="E115" s="12">
        <f t="shared" ref="E115" si="33">+E116+E117+E118</f>
        <v>0</v>
      </c>
      <c r="F115" s="12">
        <f t="shared" ref="F115" si="34">+F116+F117+F118</f>
        <v>0</v>
      </c>
      <c r="G115" s="373"/>
      <c r="J115" s="365"/>
      <c r="K115" s="365"/>
      <c r="L115" s="365"/>
      <c r="M115" s="365"/>
      <c r="N115" s="365"/>
      <c r="O115" s="365"/>
      <c r="P115" s="365"/>
      <c r="Q115" s="365"/>
      <c r="R115" s="365"/>
      <c r="S115" s="365"/>
      <c r="T115" s="365"/>
      <c r="U115" s="365"/>
      <c r="V115" s="366"/>
    </row>
    <row r="116" spans="1:22" ht="12" customHeight="1" x14ac:dyDescent="0.25">
      <c r="A116" s="28" t="s">
        <v>43</v>
      </c>
      <c r="B116" s="132" t="s">
        <v>250</v>
      </c>
      <c r="C116" s="4" t="s">
        <v>349</v>
      </c>
      <c r="D116" s="13"/>
      <c r="E116" s="13"/>
      <c r="F116" s="13"/>
      <c r="G116" s="388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6"/>
    </row>
    <row r="117" spans="1:22" ht="12" customHeight="1" x14ac:dyDescent="0.25">
      <c r="A117" s="28" t="s">
        <v>45</v>
      </c>
      <c r="B117" s="132" t="s">
        <v>251</v>
      </c>
      <c r="C117" s="4" t="s">
        <v>452</v>
      </c>
      <c r="D117" s="13"/>
      <c r="E117" s="13">
        <v>0</v>
      </c>
      <c r="F117" s="13"/>
      <c r="G117" s="388"/>
      <c r="J117" s="365"/>
      <c r="K117" s="365"/>
      <c r="L117" s="365"/>
      <c r="M117" s="365"/>
      <c r="N117" s="365"/>
      <c r="O117" s="365"/>
      <c r="P117" s="365"/>
      <c r="Q117" s="365"/>
      <c r="R117" s="365"/>
      <c r="S117" s="365"/>
      <c r="T117" s="365"/>
      <c r="U117" s="365"/>
      <c r="V117" s="366"/>
    </row>
    <row r="118" spans="1:22" ht="12" customHeight="1" thickBot="1" x14ac:dyDescent="0.3">
      <c r="A118" s="61" t="s">
        <v>47</v>
      </c>
      <c r="B118" s="138" t="s">
        <v>252</v>
      </c>
      <c r="C118" s="4" t="s">
        <v>453</v>
      </c>
      <c r="D118" s="13"/>
      <c r="E118" s="13">
        <v>0</v>
      </c>
      <c r="F118" s="13"/>
      <c r="G118" s="388"/>
      <c r="J118" s="365"/>
      <c r="K118" s="365"/>
      <c r="L118" s="365"/>
      <c r="M118" s="365"/>
      <c r="N118" s="365"/>
      <c r="O118" s="365"/>
      <c r="P118" s="365"/>
      <c r="Q118" s="365"/>
      <c r="R118" s="365"/>
      <c r="S118" s="365"/>
      <c r="T118" s="365"/>
      <c r="U118" s="365"/>
      <c r="V118" s="366"/>
    </row>
    <row r="119" spans="1:22" ht="12" customHeight="1" thickBot="1" x14ac:dyDescent="0.3">
      <c r="A119" s="25" t="s">
        <v>63</v>
      </c>
      <c r="B119" s="131" t="s">
        <v>253</v>
      </c>
      <c r="C119" s="5" t="s">
        <v>140</v>
      </c>
      <c r="D119" s="12">
        <f>SUM(D120:D123)</f>
        <v>0</v>
      </c>
      <c r="E119" s="12">
        <v>0</v>
      </c>
      <c r="F119" s="12">
        <f>+F120+F121+F122+F123</f>
        <v>0</v>
      </c>
      <c r="G119" s="373"/>
      <c r="J119" s="365"/>
      <c r="K119" s="365"/>
      <c r="L119" s="365"/>
      <c r="M119" s="365"/>
      <c r="N119" s="365"/>
      <c r="O119" s="365"/>
      <c r="P119" s="365"/>
      <c r="Q119" s="365"/>
      <c r="R119" s="365"/>
      <c r="S119" s="365"/>
      <c r="T119" s="365"/>
      <c r="U119" s="365"/>
      <c r="V119" s="366"/>
    </row>
    <row r="120" spans="1:22" ht="12" customHeight="1" x14ac:dyDescent="0.25">
      <c r="A120" s="28" t="s">
        <v>344</v>
      </c>
      <c r="B120" s="132" t="s">
        <v>254</v>
      </c>
      <c r="C120" s="4" t="s">
        <v>412</v>
      </c>
      <c r="D120" s="13"/>
      <c r="E120" s="13">
        <v>0</v>
      </c>
      <c r="F120" s="13"/>
      <c r="G120" s="388"/>
      <c r="J120" s="365"/>
      <c r="K120" s="365"/>
      <c r="L120" s="365"/>
      <c r="M120" s="365"/>
      <c r="N120" s="365"/>
      <c r="O120" s="365"/>
      <c r="P120" s="365"/>
      <c r="Q120" s="365"/>
      <c r="R120" s="365"/>
      <c r="S120" s="365"/>
      <c r="T120" s="365"/>
      <c r="U120" s="365"/>
      <c r="V120" s="366"/>
    </row>
    <row r="121" spans="1:22" ht="12" customHeight="1" x14ac:dyDescent="0.25">
      <c r="A121" s="28" t="s">
        <v>345</v>
      </c>
      <c r="B121" s="132" t="s">
        <v>255</v>
      </c>
      <c r="C121" s="4" t="s">
        <v>413</v>
      </c>
      <c r="D121" s="13"/>
      <c r="E121" s="13">
        <v>0</v>
      </c>
      <c r="F121" s="13"/>
      <c r="G121" s="388"/>
      <c r="J121" s="365"/>
      <c r="K121" s="365"/>
      <c r="L121" s="365"/>
      <c r="M121" s="365"/>
      <c r="N121" s="365"/>
      <c r="O121" s="365"/>
      <c r="P121" s="365"/>
      <c r="Q121" s="365"/>
      <c r="R121" s="365"/>
      <c r="S121" s="365"/>
      <c r="T121" s="365"/>
      <c r="U121" s="365"/>
      <c r="V121" s="366"/>
    </row>
    <row r="122" spans="1:22" ht="12" customHeight="1" x14ac:dyDescent="0.25">
      <c r="A122" s="28" t="s">
        <v>346</v>
      </c>
      <c r="B122" s="132" t="s">
        <v>256</v>
      </c>
      <c r="C122" s="4" t="s">
        <v>414</v>
      </c>
      <c r="D122" s="13"/>
      <c r="E122" s="13">
        <v>0</v>
      </c>
      <c r="F122" s="13"/>
      <c r="G122" s="388"/>
      <c r="J122" s="365"/>
      <c r="K122" s="365"/>
      <c r="L122" s="365"/>
      <c r="M122" s="365"/>
      <c r="N122" s="365"/>
      <c r="O122" s="365"/>
      <c r="P122" s="365"/>
      <c r="Q122" s="365"/>
      <c r="R122" s="365"/>
      <c r="S122" s="365"/>
      <c r="T122" s="365"/>
      <c r="U122" s="365"/>
      <c r="V122" s="366"/>
    </row>
    <row r="123" spans="1:22" ht="12" customHeight="1" thickBot="1" x14ac:dyDescent="0.3">
      <c r="A123" s="28" t="s">
        <v>347</v>
      </c>
      <c r="B123" s="132" t="s">
        <v>446</v>
      </c>
      <c r="C123" s="4" t="s">
        <v>415</v>
      </c>
      <c r="D123" s="13"/>
      <c r="E123" s="13">
        <v>0</v>
      </c>
      <c r="F123" s="13"/>
      <c r="G123" s="388"/>
      <c r="J123" s="365"/>
      <c r="K123" s="365"/>
      <c r="L123" s="365"/>
      <c r="M123" s="365"/>
      <c r="N123" s="365"/>
      <c r="O123" s="365"/>
      <c r="P123" s="365"/>
      <c r="Q123" s="365"/>
      <c r="R123" s="365"/>
      <c r="S123" s="365"/>
      <c r="T123" s="365"/>
      <c r="U123" s="365"/>
      <c r="V123" s="366"/>
    </row>
    <row r="124" spans="1:22" ht="12" customHeight="1" thickBot="1" x14ac:dyDescent="0.3">
      <c r="A124" s="25" t="s">
        <v>141</v>
      </c>
      <c r="B124" s="131"/>
      <c r="C124" s="5" t="s">
        <v>142</v>
      </c>
      <c r="D124" s="15">
        <f>SUM(D125:D129)</f>
        <v>0</v>
      </c>
      <c r="E124" s="15">
        <f t="shared" ref="E124" si="35">SUM(E125:E129)</f>
        <v>0</v>
      </c>
      <c r="F124" s="15">
        <f t="shared" ref="F124" si="36">SUM(F125:F129)</f>
        <v>0</v>
      </c>
      <c r="G124" s="377"/>
      <c r="J124" s="365"/>
      <c r="K124" s="365"/>
      <c r="L124" s="365"/>
      <c r="M124" s="365"/>
      <c r="N124" s="365"/>
      <c r="O124" s="365"/>
      <c r="P124" s="365"/>
      <c r="Q124" s="365"/>
      <c r="R124" s="365"/>
      <c r="S124" s="365"/>
      <c r="T124" s="365"/>
      <c r="U124" s="365"/>
      <c r="V124" s="366"/>
    </row>
    <row r="125" spans="1:22" ht="12" customHeight="1" x14ac:dyDescent="0.25">
      <c r="A125" s="28" t="s">
        <v>77</v>
      </c>
      <c r="B125" s="132" t="s">
        <v>257</v>
      </c>
      <c r="C125" s="4" t="s">
        <v>143</v>
      </c>
      <c r="D125" s="13"/>
      <c r="E125" s="13">
        <v>0</v>
      </c>
      <c r="F125" s="13"/>
      <c r="G125" s="388"/>
      <c r="J125" s="365"/>
      <c r="K125" s="365"/>
      <c r="L125" s="365"/>
      <c r="M125" s="365"/>
      <c r="N125" s="365"/>
      <c r="O125" s="365"/>
      <c r="P125" s="365"/>
      <c r="Q125" s="365"/>
      <c r="R125" s="365"/>
      <c r="S125" s="365"/>
      <c r="T125" s="365"/>
      <c r="U125" s="365"/>
      <c r="V125" s="366"/>
    </row>
    <row r="126" spans="1:22" ht="12" customHeight="1" x14ac:dyDescent="0.25">
      <c r="A126" s="28" t="s">
        <v>78</v>
      </c>
      <c r="B126" s="132" t="s">
        <v>258</v>
      </c>
      <c r="C126" s="4" t="s">
        <v>144</v>
      </c>
      <c r="D126" s="13"/>
      <c r="E126" s="13">
        <v>0</v>
      </c>
      <c r="F126" s="13"/>
      <c r="G126" s="388"/>
      <c r="J126" s="365"/>
      <c r="K126" s="365"/>
      <c r="L126" s="365"/>
      <c r="M126" s="365"/>
      <c r="N126" s="365"/>
      <c r="O126" s="365"/>
      <c r="P126" s="365"/>
      <c r="Q126" s="365"/>
      <c r="R126" s="365"/>
      <c r="S126" s="365"/>
      <c r="T126" s="365"/>
      <c r="U126" s="365"/>
      <c r="V126" s="366"/>
    </row>
    <row r="127" spans="1:22" ht="12" customHeight="1" x14ac:dyDescent="0.25">
      <c r="A127" s="28" t="s">
        <v>79</v>
      </c>
      <c r="B127" s="132" t="s">
        <v>259</v>
      </c>
      <c r="C127" s="4" t="s">
        <v>416</v>
      </c>
      <c r="D127" s="13"/>
      <c r="E127" s="13"/>
      <c r="F127" s="13"/>
      <c r="G127" s="388"/>
      <c r="J127" s="365"/>
      <c r="K127" s="365"/>
      <c r="L127" s="365"/>
      <c r="M127" s="365"/>
      <c r="N127" s="365"/>
      <c r="O127" s="365"/>
      <c r="P127" s="365"/>
      <c r="Q127" s="365"/>
      <c r="R127" s="365"/>
      <c r="S127" s="365"/>
      <c r="T127" s="365"/>
      <c r="U127" s="365"/>
      <c r="V127" s="366"/>
    </row>
    <row r="128" spans="1:22" ht="12" customHeight="1" x14ac:dyDescent="0.25">
      <c r="A128" s="28" t="s">
        <v>80</v>
      </c>
      <c r="B128" s="132" t="s">
        <v>260</v>
      </c>
      <c r="C128" s="4" t="s">
        <v>220</v>
      </c>
      <c r="D128" s="13"/>
      <c r="E128" s="13">
        <v>0</v>
      </c>
      <c r="F128" s="13"/>
      <c r="G128" s="388"/>
      <c r="J128" s="365"/>
      <c r="K128" s="365"/>
      <c r="L128" s="365"/>
      <c r="M128" s="365"/>
      <c r="N128" s="365"/>
      <c r="O128" s="365"/>
      <c r="P128" s="365"/>
      <c r="Q128" s="365"/>
      <c r="R128" s="365"/>
      <c r="S128" s="365"/>
      <c r="T128" s="365"/>
      <c r="U128" s="365"/>
      <c r="V128" s="366"/>
    </row>
    <row r="129" spans="1:22" ht="12" customHeight="1" thickBot="1" x14ac:dyDescent="0.3">
      <c r="A129" s="61"/>
      <c r="B129" s="138" t="s">
        <v>432</v>
      </c>
      <c r="C129" s="14" t="s">
        <v>431</v>
      </c>
      <c r="D129" s="142"/>
      <c r="E129" s="142">
        <v>0</v>
      </c>
      <c r="F129" s="142"/>
      <c r="G129" s="389"/>
      <c r="J129" s="365"/>
      <c r="K129" s="365"/>
      <c r="L129" s="365"/>
      <c r="M129" s="365"/>
      <c r="N129" s="365"/>
      <c r="O129" s="365"/>
      <c r="P129" s="365"/>
      <c r="Q129" s="365"/>
      <c r="R129" s="365"/>
      <c r="S129" s="365"/>
      <c r="T129" s="365"/>
      <c r="U129" s="365"/>
      <c r="V129" s="366"/>
    </row>
    <row r="130" spans="1:22" ht="12" customHeight="1" thickBot="1" x14ac:dyDescent="0.3">
      <c r="A130" s="25" t="s">
        <v>81</v>
      </c>
      <c r="B130" s="131" t="s">
        <v>261</v>
      </c>
      <c r="C130" s="5" t="s">
        <v>145</v>
      </c>
      <c r="D130" s="66">
        <f>+D131+D132+D134+D135</f>
        <v>0</v>
      </c>
      <c r="E130" s="66">
        <v>0</v>
      </c>
      <c r="F130" s="66">
        <f t="shared" ref="F130" si="37">+F131+F132+F134+F135</f>
        <v>0</v>
      </c>
      <c r="G130" s="390"/>
      <c r="J130" s="365"/>
      <c r="K130" s="365"/>
      <c r="L130" s="365"/>
      <c r="M130" s="365"/>
      <c r="N130" s="365"/>
      <c r="O130" s="365"/>
      <c r="P130" s="365"/>
      <c r="Q130" s="365"/>
      <c r="R130" s="365"/>
      <c r="S130" s="365"/>
      <c r="T130" s="365"/>
      <c r="U130" s="365"/>
      <c r="V130" s="366"/>
    </row>
    <row r="131" spans="1:22" ht="12" customHeight="1" x14ac:dyDescent="0.25">
      <c r="A131" s="28" t="s">
        <v>377</v>
      </c>
      <c r="B131" s="132" t="s">
        <v>262</v>
      </c>
      <c r="C131" s="4" t="s">
        <v>417</v>
      </c>
      <c r="D131" s="13"/>
      <c r="E131" s="13">
        <v>0</v>
      </c>
      <c r="F131" s="13"/>
      <c r="G131" s="388"/>
      <c r="J131" s="365"/>
      <c r="K131" s="365"/>
      <c r="L131" s="365"/>
      <c r="M131" s="365"/>
      <c r="N131" s="365"/>
      <c r="O131" s="365"/>
      <c r="P131" s="365"/>
      <c r="Q131" s="365"/>
      <c r="R131" s="365"/>
      <c r="S131" s="365"/>
      <c r="T131" s="365"/>
      <c r="U131" s="365"/>
      <c r="V131" s="366"/>
    </row>
    <row r="132" spans="1:22" ht="12" customHeight="1" x14ac:dyDescent="0.25">
      <c r="A132" s="28" t="s">
        <v>378</v>
      </c>
      <c r="B132" s="132" t="s">
        <v>263</v>
      </c>
      <c r="C132" s="4" t="s">
        <v>418</v>
      </c>
      <c r="D132" s="13"/>
      <c r="E132" s="13">
        <v>0</v>
      </c>
      <c r="F132" s="13"/>
      <c r="G132" s="388"/>
      <c r="J132" s="365"/>
      <c r="K132" s="365"/>
      <c r="L132" s="365"/>
      <c r="M132" s="365"/>
      <c r="N132" s="365"/>
      <c r="O132" s="365"/>
      <c r="P132" s="365"/>
      <c r="Q132" s="365"/>
      <c r="R132" s="365"/>
      <c r="S132" s="365"/>
      <c r="T132" s="365"/>
      <c r="U132" s="365"/>
      <c r="V132" s="366"/>
    </row>
    <row r="133" spans="1:22" ht="12" customHeight="1" x14ac:dyDescent="0.25">
      <c r="A133" s="28" t="s">
        <v>379</v>
      </c>
      <c r="B133" s="132" t="s">
        <v>264</v>
      </c>
      <c r="C133" s="4" t="s">
        <v>419</v>
      </c>
      <c r="D133" s="13"/>
      <c r="E133" s="13">
        <v>0</v>
      </c>
      <c r="F133" s="13"/>
      <c r="G133" s="388"/>
      <c r="J133" s="365"/>
      <c r="K133" s="365"/>
      <c r="L133" s="365"/>
      <c r="M133" s="365"/>
      <c r="N133" s="365"/>
      <c r="O133" s="365"/>
      <c r="P133" s="365"/>
      <c r="Q133" s="365"/>
      <c r="R133" s="365"/>
      <c r="S133" s="365"/>
      <c r="T133" s="365"/>
      <c r="U133" s="365"/>
      <c r="V133" s="366"/>
    </row>
    <row r="134" spans="1:22" ht="12" customHeight="1" x14ac:dyDescent="0.25">
      <c r="A134" s="28" t="s">
        <v>380</v>
      </c>
      <c r="B134" s="132" t="s">
        <v>265</v>
      </c>
      <c r="C134" s="4" t="s">
        <v>420</v>
      </c>
      <c r="D134" s="13"/>
      <c r="E134" s="13">
        <v>0</v>
      </c>
      <c r="F134" s="13"/>
      <c r="G134" s="388"/>
      <c r="J134" s="365"/>
      <c r="K134" s="365"/>
      <c r="L134" s="365"/>
      <c r="M134" s="365"/>
      <c r="N134" s="365"/>
      <c r="O134" s="365"/>
      <c r="P134" s="365"/>
      <c r="Q134" s="365"/>
      <c r="R134" s="365"/>
      <c r="S134" s="365"/>
      <c r="T134" s="365"/>
      <c r="U134" s="365"/>
      <c r="V134" s="366"/>
    </row>
    <row r="135" spans="1:22" ht="12" customHeight="1" thickBot="1" x14ac:dyDescent="0.3">
      <c r="A135" s="61" t="s">
        <v>381</v>
      </c>
      <c r="B135" s="132" t="s">
        <v>433</v>
      </c>
      <c r="C135" s="14" t="s">
        <v>421</v>
      </c>
      <c r="D135" s="65"/>
      <c r="E135" s="65">
        <v>0</v>
      </c>
      <c r="F135" s="65"/>
      <c r="G135" s="391"/>
      <c r="J135" s="365"/>
      <c r="K135" s="365"/>
      <c r="L135" s="365"/>
      <c r="M135" s="365"/>
      <c r="N135" s="365"/>
      <c r="O135" s="365"/>
      <c r="P135" s="365"/>
      <c r="Q135" s="365"/>
      <c r="R135" s="365"/>
      <c r="S135" s="365"/>
      <c r="T135" s="365"/>
      <c r="U135" s="365"/>
      <c r="V135" s="366"/>
    </row>
    <row r="136" spans="1:22" ht="12" customHeight="1" thickBot="1" x14ac:dyDescent="0.3">
      <c r="A136" s="148" t="s">
        <v>398</v>
      </c>
      <c r="B136" s="149" t="s">
        <v>427</v>
      </c>
      <c r="C136" s="5" t="s">
        <v>422</v>
      </c>
      <c r="D136" s="146"/>
      <c r="E136" s="146">
        <v>0</v>
      </c>
      <c r="F136" s="146"/>
      <c r="G136" s="392"/>
      <c r="J136" s="365"/>
      <c r="K136" s="365"/>
      <c r="L136" s="365"/>
      <c r="M136" s="365"/>
      <c r="N136" s="365"/>
      <c r="O136" s="365"/>
      <c r="P136" s="365"/>
      <c r="Q136" s="365"/>
      <c r="R136" s="365"/>
      <c r="S136" s="365"/>
      <c r="T136" s="365"/>
      <c r="U136" s="365"/>
      <c r="V136" s="366"/>
    </row>
    <row r="137" spans="1:22" ht="12" customHeight="1" thickBot="1" x14ac:dyDescent="0.3">
      <c r="A137" s="148" t="s">
        <v>399</v>
      </c>
      <c r="B137" s="149" t="s">
        <v>428</v>
      </c>
      <c r="C137" s="5" t="s">
        <v>423</v>
      </c>
      <c r="D137" s="146"/>
      <c r="E137" s="146">
        <v>0</v>
      </c>
      <c r="F137" s="146"/>
      <c r="G137" s="392"/>
      <c r="J137" s="365"/>
      <c r="K137" s="365"/>
      <c r="L137" s="365"/>
      <c r="M137" s="365"/>
      <c r="N137" s="365"/>
      <c r="O137" s="365"/>
      <c r="P137" s="365"/>
      <c r="Q137" s="365"/>
      <c r="R137" s="365"/>
      <c r="S137" s="365"/>
      <c r="T137" s="365"/>
      <c r="U137" s="365"/>
      <c r="V137" s="366"/>
    </row>
    <row r="138" spans="1:22" ht="15" customHeight="1" thickBot="1" x14ac:dyDescent="0.3">
      <c r="A138" s="25" t="s">
        <v>162</v>
      </c>
      <c r="B138" s="131" t="s">
        <v>429</v>
      </c>
      <c r="C138" s="5" t="s">
        <v>425</v>
      </c>
      <c r="D138" s="67">
        <f>+D115+D119+D124+D130</f>
        <v>0</v>
      </c>
      <c r="E138" s="67">
        <f t="shared" ref="E138" si="38">+E115+E119+E124+E130</f>
        <v>0</v>
      </c>
      <c r="F138" s="67">
        <f t="shared" ref="F138" si="39">+F115+F119+F124+F130</f>
        <v>0</v>
      </c>
      <c r="G138" s="393"/>
      <c r="J138" s="365"/>
      <c r="K138" s="365"/>
      <c r="L138" s="365"/>
      <c r="M138" s="365"/>
      <c r="N138" s="365"/>
      <c r="O138" s="365"/>
      <c r="P138" s="365"/>
      <c r="Q138" s="365"/>
      <c r="R138" s="365"/>
      <c r="S138" s="365"/>
      <c r="T138" s="365"/>
      <c r="U138" s="365"/>
      <c r="V138" s="366"/>
    </row>
    <row r="139" spans="1:22" s="27" customFormat="1" ht="12.95" customHeight="1" thickBot="1" x14ac:dyDescent="0.25">
      <c r="A139" s="68" t="s">
        <v>163</v>
      </c>
      <c r="B139" s="139"/>
      <c r="C139" s="69" t="s">
        <v>424</v>
      </c>
      <c r="D139" s="67">
        <f>+D114+D138</f>
        <v>99327300</v>
      </c>
      <c r="E139" s="67">
        <f t="shared" ref="E139" si="40">+E114+E138</f>
        <v>111327300</v>
      </c>
      <c r="F139" s="67">
        <f t="shared" ref="F139" si="41">+F114+F138</f>
        <v>111327300</v>
      </c>
      <c r="G139" s="393">
        <f t="shared" si="30"/>
        <v>100</v>
      </c>
      <c r="H139" s="156"/>
      <c r="I139" s="156"/>
      <c r="J139" s="365"/>
      <c r="K139" s="365"/>
      <c r="L139" s="365"/>
      <c r="M139" s="365"/>
      <c r="N139" s="365"/>
      <c r="O139" s="365"/>
      <c r="P139" s="365"/>
      <c r="Q139" s="365"/>
      <c r="R139" s="365"/>
      <c r="S139" s="365"/>
      <c r="T139" s="365"/>
      <c r="U139" s="365"/>
      <c r="V139" s="366"/>
    </row>
    <row r="140" spans="1:22" ht="7.5" customHeight="1" thickBot="1" x14ac:dyDescent="0.3">
      <c r="J140" s="365"/>
      <c r="K140" s="365"/>
      <c r="L140" s="365"/>
      <c r="M140" s="365"/>
      <c r="N140" s="365"/>
      <c r="O140" s="365"/>
      <c r="P140" s="365"/>
      <c r="Q140" s="365"/>
      <c r="R140" s="365"/>
      <c r="S140" s="365"/>
      <c r="T140" s="365"/>
      <c r="U140" s="365"/>
      <c r="V140" s="366"/>
    </row>
    <row r="141" spans="1:22" ht="16.5" thickBot="1" x14ac:dyDescent="0.3">
      <c r="A141" s="591" t="s">
        <v>147</v>
      </c>
      <c r="B141" s="591"/>
      <c r="C141" s="591"/>
      <c r="D141" s="591"/>
      <c r="E141" s="67"/>
      <c r="F141" s="16"/>
      <c r="G141" s="395"/>
      <c r="J141" s="365"/>
      <c r="K141" s="365"/>
      <c r="L141" s="365"/>
      <c r="M141" s="365"/>
      <c r="N141" s="365"/>
      <c r="O141" s="365"/>
      <c r="P141" s="365"/>
      <c r="Q141" s="365"/>
      <c r="R141" s="365"/>
      <c r="S141" s="365"/>
      <c r="T141" s="365"/>
      <c r="U141" s="365"/>
      <c r="V141" s="366"/>
    </row>
    <row r="142" spans="1:22" ht="15" customHeight="1" thickBot="1" x14ac:dyDescent="0.3">
      <c r="A142" s="588" t="s">
        <v>148</v>
      </c>
      <c r="B142" s="588"/>
      <c r="C142" s="588"/>
      <c r="D142" s="17"/>
      <c r="E142" s="17"/>
      <c r="F142" s="17"/>
      <c r="G142" s="371" t="s">
        <v>430</v>
      </c>
      <c r="J142" s="365"/>
      <c r="K142" s="365"/>
      <c r="L142" s="365"/>
      <c r="M142" s="365"/>
      <c r="N142" s="365"/>
      <c r="O142" s="365"/>
      <c r="P142" s="365"/>
      <c r="Q142" s="365"/>
      <c r="R142" s="365"/>
      <c r="S142" s="365"/>
      <c r="T142" s="365"/>
      <c r="U142" s="365"/>
      <c r="V142" s="366"/>
    </row>
    <row r="143" spans="1:22" ht="21.75" thickBot="1" x14ac:dyDescent="0.3">
      <c r="A143" s="25">
        <v>1</v>
      </c>
      <c r="B143" s="131"/>
      <c r="C143" s="62" t="s">
        <v>149</v>
      </c>
      <c r="D143" s="12">
        <f t="shared" ref="D143" si="42">+D66-D114</f>
        <v>0</v>
      </c>
      <c r="E143" s="12">
        <f t="shared" ref="E143:F143" si="43">+E66-E114</f>
        <v>0</v>
      </c>
      <c r="F143" s="12">
        <f t="shared" si="43"/>
        <v>0</v>
      </c>
      <c r="G143" s="373"/>
      <c r="J143" s="365"/>
      <c r="K143" s="365"/>
      <c r="L143" s="365"/>
      <c r="M143" s="365"/>
      <c r="N143" s="365"/>
      <c r="O143" s="365"/>
      <c r="P143" s="365"/>
      <c r="Q143" s="365"/>
      <c r="R143" s="365"/>
      <c r="S143" s="365"/>
      <c r="T143" s="365"/>
      <c r="U143" s="365"/>
      <c r="V143" s="366"/>
    </row>
    <row r="144" spans="1:22" ht="27.75" customHeight="1" thickBot="1" x14ac:dyDescent="0.3">
      <c r="A144" s="25" t="s">
        <v>15</v>
      </c>
      <c r="B144" s="131"/>
      <c r="C144" s="62" t="s">
        <v>150</v>
      </c>
      <c r="D144" s="12">
        <f t="shared" ref="D144" si="44">+D91-D138</f>
        <v>0</v>
      </c>
      <c r="E144" s="12">
        <f t="shared" ref="E144:F144" si="45">+E91-E138</f>
        <v>0</v>
      </c>
      <c r="F144" s="12">
        <f t="shared" si="45"/>
        <v>0</v>
      </c>
      <c r="G144" s="373"/>
      <c r="J144" s="365"/>
      <c r="K144" s="365"/>
      <c r="L144" s="365"/>
      <c r="M144" s="365"/>
      <c r="N144" s="365"/>
      <c r="O144" s="365"/>
      <c r="P144" s="365"/>
      <c r="Q144" s="365"/>
      <c r="R144" s="365"/>
      <c r="S144" s="365"/>
      <c r="T144" s="365"/>
      <c r="U144" s="365"/>
      <c r="V144" s="366"/>
    </row>
    <row r="146" spans="4:6" x14ac:dyDescent="0.25">
      <c r="D146" s="130">
        <f>D139-D92</f>
        <v>0</v>
      </c>
      <c r="E146" s="130"/>
      <c r="F146" s="130"/>
    </row>
  </sheetData>
  <mergeCells count="6">
    <mergeCell ref="A142:C142"/>
    <mergeCell ref="A1:D1"/>
    <mergeCell ref="A2:C2"/>
    <mergeCell ref="A94:D94"/>
    <mergeCell ref="A95:C95"/>
    <mergeCell ref="A141:D141"/>
  </mergeCells>
  <phoneticPr fontId="2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3" fitToHeight="2" orientation="portrait" r:id="rId1"/>
  <headerFooter alignWithMargins="0">
    <oddHeader xml:space="preserve">&amp;C&amp;"Times New Roman CE,Félkövér"&amp;12BÁTAAPÁTI KÖZSÉG ÖNKORMÁNYZATA
2020. ÉVI KÖLTSÉGVETÉS ÖNKÉNT VÁLLALT FELADATAINAK ÖSSZEVONT MÉRLEGE&amp;R&amp;"Times New Roman CE,Félkövér dőlt" 1.3. melléklet </oddHeader>
  </headerFooter>
  <rowBreaks count="2" manualBreakCount="2">
    <brk id="66" max="6" man="1"/>
    <brk id="9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46"/>
  <sheetViews>
    <sheetView view="pageLayout" topLeftCell="A94" zoomScaleNormal="120" zoomScaleSheetLayoutView="130" workbookViewId="0">
      <selection activeCell="F98" sqref="F98"/>
    </sheetView>
  </sheetViews>
  <sheetFormatPr defaultColWidth="9.140625" defaultRowHeight="15.75" x14ac:dyDescent="0.25"/>
  <cols>
    <col min="1" max="2" width="8.140625" style="16" customWidth="1"/>
    <col min="3" max="3" width="65.85546875" style="16" customWidth="1"/>
    <col min="4" max="4" width="13.28515625" style="70" customWidth="1"/>
    <col min="5" max="5" width="12.85546875" style="70" customWidth="1"/>
    <col min="6" max="6" width="11.140625" style="70" customWidth="1"/>
    <col min="7" max="16384" width="9.140625" style="16"/>
  </cols>
  <sheetData>
    <row r="1" spans="1:6" ht="15.95" customHeight="1" x14ac:dyDescent="0.25">
      <c r="A1" s="589" t="s">
        <v>0</v>
      </c>
      <c r="B1" s="589"/>
      <c r="C1" s="589"/>
      <c r="D1" s="589"/>
      <c r="E1" s="16"/>
      <c r="F1" s="16"/>
    </row>
    <row r="2" spans="1:6" ht="15.95" customHeight="1" thickBot="1" x14ac:dyDescent="0.3">
      <c r="A2" s="588" t="s">
        <v>1</v>
      </c>
      <c r="B2" s="588"/>
      <c r="C2" s="588"/>
      <c r="D2" s="17"/>
      <c r="E2" s="17"/>
      <c r="F2" s="371" t="s">
        <v>430</v>
      </c>
    </row>
    <row r="3" spans="1:6" ht="24.75" thickBot="1" x14ac:dyDescent="0.3">
      <c r="A3" s="18" t="s">
        <v>2</v>
      </c>
      <c r="B3" s="128" t="s">
        <v>240</v>
      </c>
      <c r="C3" s="19" t="s">
        <v>3</v>
      </c>
      <c r="D3" s="20" t="s">
        <v>451</v>
      </c>
      <c r="E3" s="20" t="s">
        <v>454</v>
      </c>
      <c r="F3" s="20" t="s">
        <v>455</v>
      </c>
    </row>
    <row r="4" spans="1:6" s="24" customFormat="1" ht="12" customHeight="1" thickBot="1" x14ac:dyDescent="0.25">
      <c r="A4" s="21">
        <v>1</v>
      </c>
      <c r="B4" s="21">
        <v>2</v>
      </c>
      <c r="C4" s="22">
        <v>3</v>
      </c>
      <c r="D4" s="23">
        <v>4</v>
      </c>
      <c r="E4" s="23">
        <v>5</v>
      </c>
      <c r="F4" s="23">
        <v>6</v>
      </c>
    </row>
    <row r="5" spans="1:6" s="27" customFormat="1" ht="12" customHeight="1" thickBot="1" x14ac:dyDescent="0.25">
      <c r="A5" s="25" t="s">
        <v>4</v>
      </c>
      <c r="B5" s="131" t="s">
        <v>266</v>
      </c>
      <c r="C5" s="26" t="s">
        <v>5</v>
      </c>
      <c r="D5" s="12">
        <f>+D6+D7+D8+D9+D10+D11</f>
        <v>0</v>
      </c>
      <c r="E5" s="12">
        <f t="shared" ref="E5" si="0">+E6+E7+E8+E9+E10+E11</f>
        <v>0</v>
      </c>
      <c r="F5" s="12">
        <f t="shared" ref="F5" si="1">+F6+F7+F8+F9+F10+F11</f>
        <v>0</v>
      </c>
    </row>
    <row r="6" spans="1:6" s="27" customFormat="1" ht="12" customHeight="1" x14ac:dyDescent="0.2">
      <c r="A6" s="28" t="s">
        <v>6</v>
      </c>
      <c r="B6" s="132" t="s">
        <v>267</v>
      </c>
      <c r="C6" s="29" t="s">
        <v>7</v>
      </c>
      <c r="D6" s="30"/>
      <c r="E6" s="30"/>
      <c r="F6" s="30"/>
    </row>
    <row r="7" spans="1:6" s="27" customFormat="1" ht="12" customHeight="1" x14ac:dyDescent="0.2">
      <c r="A7" s="31" t="s">
        <v>8</v>
      </c>
      <c r="B7" s="133" t="s">
        <v>268</v>
      </c>
      <c r="C7" s="32" t="s">
        <v>9</v>
      </c>
      <c r="D7" s="33"/>
      <c r="E7" s="33">
        <v>0</v>
      </c>
      <c r="F7" s="33"/>
    </row>
    <row r="8" spans="1:6" s="27" customFormat="1" ht="12" customHeight="1" x14ac:dyDescent="0.2">
      <c r="A8" s="31" t="s">
        <v>10</v>
      </c>
      <c r="B8" s="133" t="s">
        <v>269</v>
      </c>
      <c r="C8" s="32" t="s">
        <v>350</v>
      </c>
      <c r="D8" s="33"/>
      <c r="E8" s="33">
        <v>0</v>
      </c>
      <c r="F8" s="33"/>
    </row>
    <row r="9" spans="1:6" s="27" customFormat="1" ht="12" customHeight="1" x14ac:dyDescent="0.2">
      <c r="A9" s="31" t="s">
        <v>11</v>
      </c>
      <c r="B9" s="133" t="s">
        <v>270</v>
      </c>
      <c r="C9" s="32" t="s">
        <v>12</v>
      </c>
      <c r="D9" s="33"/>
      <c r="E9" s="33">
        <v>0</v>
      </c>
      <c r="F9" s="33"/>
    </row>
    <row r="10" spans="1:6" s="27" customFormat="1" ht="12" customHeight="1" x14ac:dyDescent="0.2">
      <c r="A10" s="31" t="s">
        <v>13</v>
      </c>
      <c r="B10" s="133" t="s">
        <v>271</v>
      </c>
      <c r="C10" s="32" t="s">
        <v>351</v>
      </c>
      <c r="D10" s="33"/>
      <c r="E10" s="33">
        <v>0</v>
      </c>
      <c r="F10" s="33"/>
    </row>
    <row r="11" spans="1:6" s="27" customFormat="1" ht="12" customHeight="1" thickBot="1" x14ac:dyDescent="0.25">
      <c r="A11" s="34" t="s">
        <v>14</v>
      </c>
      <c r="B11" s="134" t="s">
        <v>272</v>
      </c>
      <c r="C11" s="35" t="s">
        <v>352</v>
      </c>
      <c r="D11" s="33"/>
      <c r="E11" s="33">
        <v>0</v>
      </c>
      <c r="F11" s="33"/>
    </row>
    <row r="12" spans="1:6" s="27" customFormat="1" ht="12" customHeight="1" thickBot="1" x14ac:dyDescent="0.25">
      <c r="A12" s="25" t="s">
        <v>15</v>
      </c>
      <c r="B12" s="131"/>
      <c r="C12" s="36" t="s">
        <v>16</v>
      </c>
      <c r="D12" s="12">
        <f>+D13+D14+D15+D16+D17</f>
        <v>0</v>
      </c>
      <c r="E12" s="12">
        <v>0</v>
      </c>
      <c r="F12" s="12">
        <f t="shared" ref="F12" si="2">+F13+F14+F15+F16+F17</f>
        <v>0</v>
      </c>
    </row>
    <row r="13" spans="1:6" s="27" customFormat="1" ht="12" customHeight="1" x14ac:dyDescent="0.2">
      <c r="A13" s="28" t="s">
        <v>17</v>
      </c>
      <c r="B13" s="132" t="s">
        <v>273</v>
      </c>
      <c r="C13" s="29" t="s">
        <v>18</v>
      </c>
      <c r="D13" s="30"/>
      <c r="E13" s="30">
        <v>0</v>
      </c>
      <c r="F13" s="30"/>
    </row>
    <row r="14" spans="1:6" s="27" customFormat="1" ht="12" customHeight="1" x14ac:dyDescent="0.2">
      <c r="A14" s="31" t="s">
        <v>19</v>
      </c>
      <c r="B14" s="133" t="s">
        <v>274</v>
      </c>
      <c r="C14" s="32" t="s">
        <v>20</v>
      </c>
      <c r="D14" s="33"/>
      <c r="E14" s="33">
        <v>0</v>
      </c>
      <c r="F14" s="33"/>
    </row>
    <row r="15" spans="1:6" s="27" customFormat="1" ht="12" customHeight="1" x14ac:dyDescent="0.2">
      <c r="A15" s="31" t="s">
        <v>21</v>
      </c>
      <c r="B15" s="133" t="s">
        <v>275</v>
      </c>
      <c r="C15" s="32" t="s">
        <v>22</v>
      </c>
      <c r="D15" s="33"/>
      <c r="E15" s="33">
        <v>0</v>
      </c>
      <c r="F15" s="33"/>
    </row>
    <row r="16" spans="1:6" s="27" customFormat="1" ht="12" customHeight="1" x14ac:dyDescent="0.2">
      <c r="A16" s="31" t="s">
        <v>23</v>
      </c>
      <c r="B16" s="133" t="s">
        <v>276</v>
      </c>
      <c r="C16" s="32" t="s">
        <v>24</v>
      </c>
      <c r="D16" s="33"/>
      <c r="E16" s="33">
        <v>0</v>
      </c>
      <c r="F16" s="33"/>
    </row>
    <row r="17" spans="1:6" s="27" customFormat="1" ht="12" customHeight="1" x14ac:dyDescent="0.2">
      <c r="A17" s="31" t="s">
        <v>25</v>
      </c>
      <c r="B17" s="133" t="s">
        <v>277</v>
      </c>
      <c r="C17" s="32" t="s">
        <v>26</v>
      </c>
      <c r="D17" s="33"/>
      <c r="E17" s="33">
        <v>0</v>
      </c>
      <c r="F17" s="33"/>
    </row>
    <row r="18" spans="1:6" s="27" customFormat="1" ht="12" customHeight="1" thickBot="1" x14ac:dyDescent="0.25">
      <c r="A18" s="34" t="s">
        <v>435</v>
      </c>
      <c r="B18" s="133" t="s">
        <v>277</v>
      </c>
      <c r="C18" s="151" t="s">
        <v>436</v>
      </c>
      <c r="D18" s="37"/>
      <c r="E18" s="37">
        <v>0</v>
      </c>
      <c r="F18" s="37"/>
    </row>
    <row r="19" spans="1:6" s="27" customFormat="1" ht="12" customHeight="1" thickBot="1" x14ac:dyDescent="0.25">
      <c r="A19" s="25" t="s">
        <v>27</v>
      </c>
      <c r="B19" s="131" t="s">
        <v>278</v>
      </c>
      <c r="C19" s="26" t="s">
        <v>28</v>
      </c>
      <c r="D19" s="12">
        <f>+D20+D21+D22+D23+D24</f>
        <v>0</v>
      </c>
      <c r="E19" s="12">
        <v>0</v>
      </c>
      <c r="F19" s="12">
        <f t="shared" ref="F19" si="3">+F20+F21+F22+F23+F24</f>
        <v>0</v>
      </c>
    </row>
    <row r="20" spans="1:6" s="27" customFormat="1" ht="12" customHeight="1" x14ac:dyDescent="0.2">
      <c r="A20" s="28" t="s">
        <v>29</v>
      </c>
      <c r="B20" s="132" t="s">
        <v>279</v>
      </c>
      <c r="C20" s="29" t="s">
        <v>30</v>
      </c>
      <c r="D20" s="30"/>
      <c r="E20" s="30">
        <v>0</v>
      </c>
      <c r="F20" s="30"/>
    </row>
    <row r="21" spans="1:6" s="27" customFormat="1" ht="12" customHeight="1" x14ac:dyDescent="0.2">
      <c r="A21" s="31" t="s">
        <v>31</v>
      </c>
      <c r="B21" s="133" t="s">
        <v>280</v>
      </c>
      <c r="C21" s="32" t="s">
        <v>32</v>
      </c>
      <c r="D21" s="33"/>
      <c r="E21" s="33">
        <v>0</v>
      </c>
      <c r="F21" s="33"/>
    </row>
    <row r="22" spans="1:6" s="27" customFormat="1" ht="12" customHeight="1" x14ac:dyDescent="0.2">
      <c r="A22" s="31" t="s">
        <v>33</v>
      </c>
      <c r="B22" s="133" t="s">
        <v>281</v>
      </c>
      <c r="C22" s="32" t="s">
        <v>34</v>
      </c>
      <c r="D22" s="33"/>
      <c r="E22" s="33">
        <v>0</v>
      </c>
      <c r="F22" s="33"/>
    </row>
    <row r="23" spans="1:6" s="27" customFormat="1" ht="12" customHeight="1" x14ac:dyDescent="0.2">
      <c r="A23" s="31" t="s">
        <v>35</v>
      </c>
      <c r="B23" s="133" t="s">
        <v>282</v>
      </c>
      <c r="C23" s="32" t="s">
        <v>36</v>
      </c>
      <c r="D23" s="33"/>
      <c r="E23" s="33">
        <v>0</v>
      </c>
      <c r="F23" s="33"/>
    </row>
    <row r="24" spans="1:6" s="27" customFormat="1" ht="12" customHeight="1" x14ac:dyDescent="0.2">
      <c r="A24" s="31" t="s">
        <v>37</v>
      </c>
      <c r="B24" s="133" t="s">
        <v>283</v>
      </c>
      <c r="C24" s="32" t="s">
        <v>38</v>
      </c>
      <c r="D24" s="33"/>
      <c r="E24" s="33">
        <v>0</v>
      </c>
      <c r="F24" s="33"/>
    </row>
    <row r="25" spans="1:6" s="154" customFormat="1" ht="12" customHeight="1" thickBot="1" x14ac:dyDescent="0.3">
      <c r="A25" s="31" t="s">
        <v>437</v>
      </c>
      <c r="B25" s="133" t="s">
        <v>283</v>
      </c>
      <c r="C25" s="152" t="s">
        <v>438</v>
      </c>
      <c r="D25" s="153"/>
      <c r="E25" s="153">
        <v>0</v>
      </c>
      <c r="F25" s="153"/>
    </row>
    <row r="26" spans="1:6" s="27" customFormat="1" ht="12" customHeight="1" thickBot="1" x14ac:dyDescent="0.25">
      <c r="A26" s="25" t="s">
        <v>39</v>
      </c>
      <c r="B26" s="131" t="s">
        <v>284</v>
      </c>
      <c r="C26" s="26" t="s">
        <v>40</v>
      </c>
      <c r="D26" s="15">
        <f>SUM(D27:D33)</f>
        <v>0</v>
      </c>
      <c r="E26" s="15">
        <f t="shared" ref="E26" si="4">SUM(E27:E33)</f>
        <v>0</v>
      </c>
      <c r="F26" s="15">
        <f t="shared" ref="F26" si="5">SUM(F27:F33)</f>
        <v>0</v>
      </c>
    </row>
    <row r="27" spans="1:6" s="27" customFormat="1" ht="12" customHeight="1" x14ac:dyDescent="0.2">
      <c r="A27" s="28" t="s">
        <v>338</v>
      </c>
      <c r="B27" s="132" t="s">
        <v>285</v>
      </c>
      <c r="C27" s="29" t="s">
        <v>356</v>
      </c>
      <c r="D27" s="38"/>
      <c r="E27" s="38"/>
      <c r="F27" s="38"/>
    </row>
    <row r="28" spans="1:6" s="27" customFormat="1" ht="12" customHeight="1" x14ac:dyDescent="0.2">
      <c r="A28" s="28" t="s">
        <v>339</v>
      </c>
      <c r="B28" s="132" t="s">
        <v>396</v>
      </c>
      <c r="C28" s="29" t="s">
        <v>395</v>
      </c>
      <c r="D28" s="38"/>
      <c r="E28" s="38"/>
      <c r="F28" s="38"/>
    </row>
    <row r="29" spans="1:6" s="27" customFormat="1" ht="12" customHeight="1" x14ac:dyDescent="0.2">
      <c r="A29" s="28" t="s">
        <v>340</v>
      </c>
      <c r="B29" s="133" t="s">
        <v>353</v>
      </c>
      <c r="C29" s="32" t="s">
        <v>357</v>
      </c>
      <c r="D29" s="38"/>
      <c r="E29" s="38"/>
      <c r="F29" s="38"/>
    </row>
    <row r="30" spans="1:6" s="27" customFormat="1" ht="12" customHeight="1" x14ac:dyDescent="0.2">
      <c r="A30" s="28" t="s">
        <v>341</v>
      </c>
      <c r="B30" s="133" t="s">
        <v>354</v>
      </c>
      <c r="C30" s="32" t="s">
        <v>358</v>
      </c>
      <c r="D30" s="33"/>
      <c r="E30" s="33"/>
      <c r="F30" s="33"/>
    </row>
    <row r="31" spans="1:6" s="27" customFormat="1" ht="12" customHeight="1" x14ac:dyDescent="0.2">
      <c r="A31" s="28" t="s">
        <v>342</v>
      </c>
      <c r="B31" s="133" t="s">
        <v>286</v>
      </c>
      <c r="C31" s="32" t="s">
        <v>359</v>
      </c>
      <c r="D31" s="33"/>
      <c r="E31" s="33">
        <v>0</v>
      </c>
      <c r="F31" s="33"/>
    </row>
    <row r="32" spans="1:6" s="27" customFormat="1" ht="12" customHeight="1" x14ac:dyDescent="0.2">
      <c r="A32" s="28" t="s">
        <v>343</v>
      </c>
      <c r="B32" s="134" t="s">
        <v>287</v>
      </c>
      <c r="C32" s="35" t="s">
        <v>360</v>
      </c>
      <c r="D32" s="33"/>
      <c r="E32" s="33">
        <v>0</v>
      </c>
      <c r="F32" s="33"/>
    </row>
    <row r="33" spans="1:6" s="27" customFormat="1" ht="12" customHeight="1" thickBot="1" x14ac:dyDescent="0.25">
      <c r="A33" s="28" t="s">
        <v>397</v>
      </c>
      <c r="B33" s="134" t="s">
        <v>288</v>
      </c>
      <c r="C33" s="35" t="s">
        <v>355</v>
      </c>
      <c r="D33" s="37"/>
      <c r="E33" s="37">
        <v>0</v>
      </c>
      <c r="F33" s="37"/>
    </row>
    <row r="34" spans="1:6" s="27" customFormat="1" ht="12" customHeight="1" thickBot="1" x14ac:dyDescent="0.25">
      <c r="A34" s="25" t="s">
        <v>41</v>
      </c>
      <c r="B34" s="131" t="s">
        <v>289</v>
      </c>
      <c r="C34" s="26" t="s">
        <v>42</v>
      </c>
      <c r="D34" s="12">
        <f>SUM(D35:D45)</f>
        <v>0</v>
      </c>
      <c r="E34" s="12">
        <v>0</v>
      </c>
      <c r="F34" s="12">
        <f>SUM(F35:F45)</f>
        <v>0</v>
      </c>
    </row>
    <row r="35" spans="1:6" s="27" customFormat="1" ht="12" customHeight="1" x14ac:dyDescent="0.2">
      <c r="A35" s="28" t="s">
        <v>43</v>
      </c>
      <c r="B35" s="132" t="s">
        <v>290</v>
      </c>
      <c r="C35" s="29" t="s">
        <v>44</v>
      </c>
      <c r="D35" s="30"/>
      <c r="E35" s="30">
        <v>0</v>
      </c>
      <c r="F35" s="30"/>
    </row>
    <row r="36" spans="1:6" s="27" customFormat="1" ht="12" customHeight="1" x14ac:dyDescent="0.2">
      <c r="A36" s="31" t="s">
        <v>45</v>
      </c>
      <c r="B36" s="133" t="s">
        <v>291</v>
      </c>
      <c r="C36" s="32" t="s">
        <v>46</v>
      </c>
      <c r="D36" s="33"/>
      <c r="E36" s="33">
        <v>0</v>
      </c>
      <c r="F36" s="33"/>
    </row>
    <row r="37" spans="1:6" s="27" customFormat="1" ht="12" customHeight="1" x14ac:dyDescent="0.2">
      <c r="A37" s="31" t="s">
        <v>47</v>
      </c>
      <c r="B37" s="133" t="s">
        <v>292</v>
      </c>
      <c r="C37" s="32" t="s">
        <v>48</v>
      </c>
      <c r="D37" s="33"/>
      <c r="E37" s="33">
        <v>0</v>
      </c>
      <c r="F37" s="33"/>
    </row>
    <row r="38" spans="1:6" s="27" customFormat="1" ht="12" customHeight="1" x14ac:dyDescent="0.2">
      <c r="A38" s="31" t="s">
        <v>49</v>
      </c>
      <c r="B38" s="133" t="s">
        <v>293</v>
      </c>
      <c r="C38" s="32" t="s">
        <v>50</v>
      </c>
      <c r="D38" s="33"/>
      <c r="E38" s="33">
        <v>0</v>
      </c>
      <c r="F38" s="33"/>
    </row>
    <row r="39" spans="1:6" s="27" customFormat="1" ht="12" customHeight="1" x14ac:dyDescent="0.2">
      <c r="A39" s="31" t="s">
        <v>51</v>
      </c>
      <c r="B39" s="133" t="s">
        <v>294</v>
      </c>
      <c r="C39" s="32" t="s">
        <v>52</v>
      </c>
      <c r="D39" s="33"/>
      <c r="E39" s="33">
        <v>0</v>
      </c>
      <c r="F39" s="33"/>
    </row>
    <row r="40" spans="1:6" s="27" customFormat="1" ht="12" customHeight="1" x14ac:dyDescent="0.2">
      <c r="A40" s="31" t="s">
        <v>53</v>
      </c>
      <c r="B40" s="133" t="s">
        <v>295</v>
      </c>
      <c r="C40" s="32" t="s">
        <v>54</v>
      </c>
      <c r="D40" s="33"/>
      <c r="E40" s="33">
        <v>0</v>
      </c>
      <c r="F40" s="33"/>
    </row>
    <row r="41" spans="1:6" s="27" customFormat="1" ht="12" customHeight="1" x14ac:dyDescent="0.2">
      <c r="A41" s="31" t="s">
        <v>55</v>
      </c>
      <c r="B41" s="133" t="s">
        <v>296</v>
      </c>
      <c r="C41" s="32" t="s">
        <v>56</v>
      </c>
      <c r="D41" s="33"/>
      <c r="E41" s="33">
        <v>0</v>
      </c>
      <c r="F41" s="33"/>
    </row>
    <row r="42" spans="1:6" s="27" customFormat="1" ht="12" customHeight="1" x14ac:dyDescent="0.2">
      <c r="A42" s="31" t="s">
        <v>57</v>
      </c>
      <c r="B42" s="133" t="s">
        <v>297</v>
      </c>
      <c r="C42" s="32" t="s">
        <v>58</v>
      </c>
      <c r="D42" s="33"/>
      <c r="E42" s="33">
        <v>0</v>
      </c>
      <c r="F42" s="33"/>
    </row>
    <row r="43" spans="1:6" s="27" customFormat="1" ht="12" customHeight="1" x14ac:dyDescent="0.2">
      <c r="A43" s="31" t="s">
        <v>59</v>
      </c>
      <c r="B43" s="133" t="s">
        <v>298</v>
      </c>
      <c r="C43" s="32" t="s">
        <v>60</v>
      </c>
      <c r="D43" s="39"/>
      <c r="E43" s="39">
        <v>0</v>
      </c>
      <c r="F43" s="39"/>
    </row>
    <row r="44" spans="1:6" s="27" customFormat="1" ht="12" customHeight="1" x14ac:dyDescent="0.2">
      <c r="A44" s="34" t="s">
        <v>61</v>
      </c>
      <c r="B44" s="133" t="s">
        <v>299</v>
      </c>
      <c r="C44" s="155" t="s">
        <v>439</v>
      </c>
      <c r="D44" s="40"/>
      <c r="E44" s="40">
        <v>0</v>
      </c>
      <c r="F44" s="40"/>
    </row>
    <row r="45" spans="1:6" s="27" customFormat="1" ht="12" customHeight="1" thickBot="1" x14ac:dyDescent="0.25">
      <c r="A45" s="34" t="s">
        <v>440</v>
      </c>
      <c r="B45" s="133" t="s">
        <v>441</v>
      </c>
      <c r="C45" s="35" t="s">
        <v>62</v>
      </c>
      <c r="D45" s="40"/>
      <c r="E45" s="40">
        <v>0</v>
      </c>
      <c r="F45" s="40"/>
    </row>
    <row r="46" spans="1:6" s="27" customFormat="1" ht="12" customHeight="1" thickBot="1" x14ac:dyDescent="0.25">
      <c r="A46" s="25" t="s">
        <v>63</v>
      </c>
      <c r="B46" s="131" t="s">
        <v>300</v>
      </c>
      <c r="C46" s="26" t="s">
        <v>64</v>
      </c>
      <c r="D46" s="12">
        <f>SUM(D47:D51)</f>
        <v>0</v>
      </c>
      <c r="E46" s="12">
        <v>0</v>
      </c>
      <c r="F46" s="12">
        <f t="shared" ref="F46" si="6">SUM(F47:F51)</f>
        <v>0</v>
      </c>
    </row>
    <row r="47" spans="1:6" s="27" customFormat="1" ht="12" customHeight="1" x14ac:dyDescent="0.2">
      <c r="A47" s="28" t="s">
        <v>65</v>
      </c>
      <c r="B47" s="132" t="s">
        <v>301</v>
      </c>
      <c r="C47" s="29" t="s">
        <v>66</v>
      </c>
      <c r="D47" s="41"/>
      <c r="E47" s="41">
        <v>0</v>
      </c>
      <c r="F47" s="41">
        <v>0</v>
      </c>
    </row>
    <row r="48" spans="1:6" s="27" customFormat="1" ht="12" customHeight="1" x14ac:dyDescent="0.2">
      <c r="A48" s="31" t="s">
        <v>67</v>
      </c>
      <c r="B48" s="133" t="s">
        <v>302</v>
      </c>
      <c r="C48" s="32" t="s">
        <v>68</v>
      </c>
      <c r="D48" s="39"/>
      <c r="E48" s="39">
        <v>0</v>
      </c>
      <c r="F48" s="39"/>
    </row>
    <row r="49" spans="1:6" s="27" customFormat="1" ht="12" customHeight="1" x14ac:dyDescent="0.2">
      <c r="A49" s="31" t="s">
        <v>69</v>
      </c>
      <c r="B49" s="133" t="s">
        <v>303</v>
      </c>
      <c r="C49" s="32" t="s">
        <v>70</v>
      </c>
      <c r="D49" s="39"/>
      <c r="E49" s="39">
        <v>0</v>
      </c>
      <c r="F49" s="39">
        <v>0</v>
      </c>
    </row>
    <row r="50" spans="1:6" s="27" customFormat="1" ht="12" customHeight="1" x14ac:dyDescent="0.2">
      <c r="A50" s="31" t="s">
        <v>71</v>
      </c>
      <c r="B50" s="133" t="s">
        <v>304</v>
      </c>
      <c r="C50" s="32" t="s">
        <v>72</v>
      </c>
      <c r="D50" s="39"/>
      <c r="E50" s="39">
        <v>0</v>
      </c>
      <c r="F50" s="39">
        <v>0</v>
      </c>
    </row>
    <row r="51" spans="1:6" s="27" customFormat="1" ht="12" customHeight="1" thickBot="1" x14ac:dyDescent="0.25">
      <c r="A51" s="34" t="s">
        <v>73</v>
      </c>
      <c r="B51" s="133" t="s">
        <v>305</v>
      </c>
      <c r="C51" s="35" t="s">
        <v>74</v>
      </c>
      <c r="D51" s="40"/>
      <c r="E51" s="40">
        <v>0</v>
      </c>
      <c r="F51" s="40">
        <v>0</v>
      </c>
    </row>
    <row r="52" spans="1:6" s="27" customFormat="1" ht="12" customHeight="1" thickBot="1" x14ac:dyDescent="0.25">
      <c r="A52" s="25" t="s">
        <v>75</v>
      </c>
      <c r="B52" s="131" t="s">
        <v>306</v>
      </c>
      <c r="C52" s="26" t="s">
        <v>76</v>
      </c>
      <c r="D52" s="12">
        <f>SUM(D53:D53)</f>
        <v>0</v>
      </c>
      <c r="E52" s="12">
        <v>0</v>
      </c>
      <c r="F52" s="12">
        <f t="shared" ref="F52" si="7">SUM(F53:F57)</f>
        <v>0</v>
      </c>
    </row>
    <row r="53" spans="1:6" s="27" customFormat="1" ht="12" customHeight="1" x14ac:dyDescent="0.2">
      <c r="A53" s="28" t="s">
        <v>365</v>
      </c>
      <c r="B53" s="132" t="s">
        <v>307</v>
      </c>
      <c r="C53" s="29" t="s">
        <v>362</v>
      </c>
      <c r="D53" s="30"/>
      <c r="E53" s="30">
        <v>0</v>
      </c>
      <c r="F53" s="30">
        <v>0</v>
      </c>
    </row>
    <row r="54" spans="1:6" s="27" customFormat="1" ht="12" customHeight="1" x14ac:dyDescent="0.2">
      <c r="A54" s="28" t="s">
        <v>366</v>
      </c>
      <c r="B54" s="133" t="s">
        <v>308</v>
      </c>
      <c r="C54" s="32" t="s">
        <v>363</v>
      </c>
      <c r="D54" s="30"/>
      <c r="E54" s="30">
        <v>0</v>
      </c>
      <c r="F54" s="30">
        <v>0</v>
      </c>
    </row>
    <row r="55" spans="1:6" s="27" customFormat="1" ht="13.5" customHeight="1" x14ac:dyDescent="0.2">
      <c r="A55" s="28" t="s">
        <v>367</v>
      </c>
      <c r="B55" s="133" t="s">
        <v>309</v>
      </c>
      <c r="C55" s="32" t="s">
        <v>391</v>
      </c>
      <c r="D55" s="30"/>
      <c r="E55" s="30">
        <v>0</v>
      </c>
      <c r="F55" s="30">
        <v>0</v>
      </c>
    </row>
    <row r="56" spans="1:6" s="27" customFormat="1" ht="12" customHeight="1" x14ac:dyDescent="0.2">
      <c r="A56" s="34" t="s">
        <v>368</v>
      </c>
      <c r="B56" s="134" t="s">
        <v>364</v>
      </c>
      <c r="C56" s="35" t="s">
        <v>370</v>
      </c>
      <c r="D56" s="37"/>
      <c r="E56" s="37">
        <v>0</v>
      </c>
      <c r="F56" s="37">
        <v>0</v>
      </c>
    </row>
    <row r="57" spans="1:6" s="27" customFormat="1" ht="12" customHeight="1" x14ac:dyDescent="0.2">
      <c r="A57" s="34" t="s">
        <v>369</v>
      </c>
      <c r="B57" s="134" t="s">
        <v>361</v>
      </c>
      <c r="C57" s="35" t="s">
        <v>371</v>
      </c>
      <c r="D57" s="37"/>
      <c r="E57" s="37">
        <v>0</v>
      </c>
      <c r="F57" s="37"/>
    </row>
    <row r="58" spans="1:6" s="27" customFormat="1" ht="12" customHeight="1" thickBot="1" x14ac:dyDescent="0.25">
      <c r="A58" s="34" t="s">
        <v>442</v>
      </c>
      <c r="B58" s="134" t="s">
        <v>361</v>
      </c>
      <c r="C58" s="151" t="s">
        <v>443</v>
      </c>
      <c r="D58" s="37"/>
      <c r="E58" s="37">
        <v>0</v>
      </c>
      <c r="F58" s="37">
        <v>0</v>
      </c>
    </row>
    <row r="59" spans="1:6" s="27" customFormat="1" ht="12" customHeight="1" thickBot="1" x14ac:dyDescent="0.25">
      <c r="A59" s="25" t="s">
        <v>81</v>
      </c>
      <c r="B59" s="131" t="s">
        <v>310</v>
      </c>
      <c r="C59" s="36" t="s">
        <v>82</v>
      </c>
      <c r="D59" s="12">
        <f>SUM(D60:D60)</f>
        <v>0</v>
      </c>
      <c r="E59" s="12">
        <v>0</v>
      </c>
      <c r="F59" s="12">
        <f t="shared" ref="F59" si="8">SUM(F60:F64)</f>
        <v>0</v>
      </c>
    </row>
    <row r="60" spans="1:6" s="27" customFormat="1" ht="12" customHeight="1" x14ac:dyDescent="0.2">
      <c r="A60" s="28" t="s">
        <v>377</v>
      </c>
      <c r="B60" s="132" t="s">
        <v>311</v>
      </c>
      <c r="C60" s="29" t="s">
        <v>372</v>
      </c>
      <c r="D60" s="39"/>
      <c r="E60" s="39">
        <v>0</v>
      </c>
      <c r="F60" s="39">
        <v>0</v>
      </c>
    </row>
    <row r="61" spans="1:6" s="27" customFormat="1" ht="12" customHeight="1" x14ac:dyDescent="0.2">
      <c r="A61" s="28" t="s">
        <v>378</v>
      </c>
      <c r="B61" s="132" t="s">
        <v>312</v>
      </c>
      <c r="C61" s="32" t="s">
        <v>373</v>
      </c>
      <c r="D61" s="39"/>
      <c r="E61" s="39">
        <v>0</v>
      </c>
      <c r="F61" s="39">
        <v>0</v>
      </c>
    </row>
    <row r="62" spans="1:6" s="27" customFormat="1" ht="11.25" customHeight="1" x14ac:dyDescent="0.2">
      <c r="A62" s="28" t="s">
        <v>379</v>
      </c>
      <c r="B62" s="132" t="s">
        <v>313</v>
      </c>
      <c r="C62" s="32" t="s">
        <v>392</v>
      </c>
      <c r="D62" s="39"/>
      <c r="E62" s="39">
        <v>0</v>
      </c>
      <c r="F62" s="39">
        <v>0</v>
      </c>
    </row>
    <row r="63" spans="1:6" s="27" customFormat="1" ht="12" customHeight="1" x14ac:dyDescent="0.2">
      <c r="A63" s="28" t="s">
        <v>380</v>
      </c>
      <c r="B63" s="138" t="s">
        <v>375</v>
      </c>
      <c r="C63" s="35" t="s">
        <v>374</v>
      </c>
      <c r="D63" s="39"/>
      <c r="E63" s="39">
        <v>0</v>
      </c>
      <c r="F63" s="39"/>
    </row>
    <row r="64" spans="1:6" s="27" customFormat="1" ht="12" customHeight="1" x14ac:dyDescent="0.2">
      <c r="A64" s="28" t="s">
        <v>381</v>
      </c>
      <c r="B64" s="134" t="s">
        <v>382</v>
      </c>
      <c r="C64" s="35" t="s">
        <v>376</v>
      </c>
      <c r="D64" s="39"/>
      <c r="E64" s="39">
        <v>0</v>
      </c>
      <c r="F64" s="39">
        <v>0</v>
      </c>
    </row>
    <row r="65" spans="1:6" s="27" customFormat="1" ht="12" customHeight="1" thickBot="1" x14ac:dyDescent="0.25">
      <c r="A65" s="28" t="s">
        <v>444</v>
      </c>
      <c r="B65" s="134" t="s">
        <v>382</v>
      </c>
      <c r="C65" s="151" t="s">
        <v>445</v>
      </c>
      <c r="D65" s="39"/>
      <c r="E65" s="39">
        <v>0</v>
      </c>
      <c r="F65" s="39">
        <v>0</v>
      </c>
    </row>
    <row r="66" spans="1:6" s="27" customFormat="1" ht="12" customHeight="1" thickBot="1" x14ac:dyDescent="0.25">
      <c r="A66" s="25" t="s">
        <v>83</v>
      </c>
      <c r="B66" s="131"/>
      <c r="C66" s="26" t="s">
        <v>84</v>
      </c>
      <c r="D66" s="15">
        <f>+D5+D12+D19+D26+D34+D46+D52+D59</f>
        <v>0</v>
      </c>
      <c r="E66" s="15">
        <f t="shared" ref="E66" si="9">+E5+E12+E19+E26+E34+E46+E52+E59</f>
        <v>0</v>
      </c>
      <c r="F66" s="15">
        <f t="shared" ref="F66" si="10">+F5+F12+F19+F26+F34+F46+F52+F59</f>
        <v>0</v>
      </c>
    </row>
    <row r="67" spans="1:6" s="27" customFormat="1" ht="12" customHeight="1" thickBot="1" x14ac:dyDescent="0.25">
      <c r="A67" s="42" t="s">
        <v>85</v>
      </c>
      <c r="B67" s="131" t="s">
        <v>315</v>
      </c>
      <c r="C67" s="36" t="s">
        <v>86</v>
      </c>
      <c r="D67" s="12">
        <f>SUM(D68:D70)</f>
        <v>0</v>
      </c>
      <c r="E67" s="12">
        <f t="shared" ref="E67" si="11">SUM(E68:E70)</f>
        <v>0</v>
      </c>
      <c r="F67" s="12">
        <f t="shared" ref="F67" si="12">SUM(F68:F70)</f>
        <v>0</v>
      </c>
    </row>
    <row r="68" spans="1:6" s="27" customFormat="1" ht="12" customHeight="1" x14ac:dyDescent="0.2">
      <c r="A68" s="28" t="s">
        <v>87</v>
      </c>
      <c r="B68" s="132" t="s">
        <v>316</v>
      </c>
      <c r="C68" s="29" t="s">
        <v>88</v>
      </c>
      <c r="D68" s="39"/>
      <c r="E68" s="39">
        <v>0</v>
      </c>
      <c r="F68" s="39"/>
    </row>
    <row r="69" spans="1:6" s="27" customFormat="1" ht="12" customHeight="1" x14ac:dyDescent="0.2">
      <c r="A69" s="31" t="s">
        <v>89</v>
      </c>
      <c r="B69" s="132" t="s">
        <v>317</v>
      </c>
      <c r="C69" s="32" t="s">
        <v>90</v>
      </c>
      <c r="D69" s="39"/>
      <c r="E69" s="39">
        <v>0</v>
      </c>
      <c r="F69" s="39"/>
    </row>
    <row r="70" spans="1:6" s="27" customFormat="1" ht="12" customHeight="1" thickBot="1" x14ac:dyDescent="0.25">
      <c r="A70" s="34" t="s">
        <v>91</v>
      </c>
      <c r="B70" s="132" t="s">
        <v>318</v>
      </c>
      <c r="C70" s="43" t="s">
        <v>92</v>
      </c>
      <c r="D70" s="39"/>
      <c r="E70" s="39">
        <v>0</v>
      </c>
      <c r="F70" s="39"/>
    </row>
    <row r="71" spans="1:6" s="27" customFormat="1" ht="12" customHeight="1" thickBot="1" x14ac:dyDescent="0.25">
      <c r="A71" s="42" t="s">
        <v>93</v>
      </c>
      <c r="B71" s="131" t="s">
        <v>319</v>
      </c>
      <c r="C71" s="36" t="s">
        <v>94</v>
      </c>
      <c r="D71" s="12">
        <f>SUM(D72:D75)</f>
        <v>0</v>
      </c>
      <c r="E71" s="12">
        <v>0</v>
      </c>
      <c r="F71" s="12">
        <f t="shared" ref="F71" si="13">SUM(F72:F75)</f>
        <v>0</v>
      </c>
    </row>
    <row r="72" spans="1:6" s="27" customFormat="1" ht="12" customHeight="1" x14ac:dyDescent="0.2">
      <c r="A72" s="28" t="s">
        <v>95</v>
      </c>
      <c r="B72" s="132" t="s">
        <v>320</v>
      </c>
      <c r="C72" s="29" t="s">
        <v>96</v>
      </c>
      <c r="D72" s="39"/>
      <c r="E72" s="39">
        <v>0</v>
      </c>
      <c r="F72" s="39"/>
    </row>
    <row r="73" spans="1:6" s="27" customFormat="1" ht="12" customHeight="1" x14ac:dyDescent="0.2">
      <c r="A73" s="31" t="s">
        <v>97</v>
      </c>
      <c r="B73" s="132" t="s">
        <v>321</v>
      </c>
      <c r="C73" s="32" t="s">
        <v>98</v>
      </c>
      <c r="D73" s="39"/>
      <c r="E73" s="39">
        <v>0</v>
      </c>
      <c r="F73" s="39"/>
    </row>
    <row r="74" spans="1:6" s="27" customFormat="1" ht="12" customHeight="1" x14ac:dyDescent="0.2">
      <c r="A74" s="31" t="s">
        <v>99</v>
      </c>
      <c r="B74" s="132" t="s">
        <v>322</v>
      </c>
      <c r="C74" s="32" t="s">
        <v>100</v>
      </c>
      <c r="D74" s="39"/>
      <c r="E74" s="39">
        <v>0</v>
      </c>
      <c r="F74" s="39"/>
    </row>
    <row r="75" spans="1:6" s="27" customFormat="1" ht="12" customHeight="1" thickBot="1" x14ac:dyDescent="0.25">
      <c r="A75" s="34" t="s">
        <v>101</v>
      </c>
      <c r="B75" s="132" t="s">
        <v>323</v>
      </c>
      <c r="C75" s="35" t="s">
        <v>102</v>
      </c>
      <c r="D75" s="39"/>
      <c r="E75" s="39">
        <v>0</v>
      </c>
      <c r="F75" s="39"/>
    </row>
    <row r="76" spans="1:6" s="27" customFormat="1" ht="12" customHeight="1" thickBot="1" x14ac:dyDescent="0.25">
      <c r="A76" s="42" t="s">
        <v>103</v>
      </c>
      <c r="B76" s="131" t="s">
        <v>324</v>
      </c>
      <c r="C76" s="36" t="s">
        <v>104</v>
      </c>
      <c r="D76" s="12">
        <f>SUM(D77:D78)</f>
        <v>0</v>
      </c>
      <c r="E76" s="12">
        <v>0</v>
      </c>
      <c r="F76" s="12">
        <f t="shared" ref="F76" si="14">SUM(F77:F78)</f>
        <v>0</v>
      </c>
    </row>
    <row r="77" spans="1:6" s="27" customFormat="1" ht="12" customHeight="1" x14ac:dyDescent="0.2">
      <c r="A77" s="28" t="s">
        <v>105</v>
      </c>
      <c r="B77" s="132" t="s">
        <v>325</v>
      </c>
      <c r="C77" s="29" t="s">
        <v>106</v>
      </c>
      <c r="D77" s="39"/>
      <c r="E77" s="39">
        <v>0</v>
      </c>
      <c r="F77" s="39"/>
    </row>
    <row r="78" spans="1:6" s="27" customFormat="1" ht="12" customHeight="1" thickBot="1" x14ac:dyDescent="0.25">
      <c r="A78" s="34" t="s">
        <v>107</v>
      </c>
      <c r="B78" s="132" t="s">
        <v>326</v>
      </c>
      <c r="C78" s="35" t="s">
        <v>108</v>
      </c>
      <c r="D78" s="39"/>
      <c r="E78" s="39">
        <v>0</v>
      </c>
      <c r="F78" s="39"/>
    </row>
    <row r="79" spans="1:6" s="27" customFormat="1" ht="12" customHeight="1" thickBot="1" x14ac:dyDescent="0.25">
      <c r="A79" s="42" t="s">
        <v>109</v>
      </c>
      <c r="B79" s="131"/>
      <c r="C79" s="36" t="s">
        <v>450</v>
      </c>
      <c r="D79" s="12">
        <f>SUM(D80:D83)</f>
        <v>0</v>
      </c>
      <c r="E79" s="12">
        <v>0</v>
      </c>
      <c r="F79" s="12">
        <f>SUM(F80:F83)</f>
        <v>0</v>
      </c>
    </row>
    <row r="80" spans="1:6" s="27" customFormat="1" ht="12" customHeight="1" x14ac:dyDescent="0.2">
      <c r="A80" s="28" t="s">
        <v>384</v>
      </c>
      <c r="B80" s="132" t="s">
        <v>327</v>
      </c>
      <c r="C80" s="29" t="s">
        <v>110</v>
      </c>
      <c r="D80" s="39"/>
      <c r="E80" s="39">
        <v>0</v>
      </c>
      <c r="F80" s="39"/>
    </row>
    <row r="81" spans="1:6" s="27" customFormat="1" ht="12" customHeight="1" x14ac:dyDescent="0.2">
      <c r="A81" s="31" t="s">
        <v>385</v>
      </c>
      <c r="B81" s="133" t="s">
        <v>328</v>
      </c>
      <c r="C81" s="32" t="s">
        <v>111</v>
      </c>
      <c r="D81" s="39"/>
      <c r="E81" s="39">
        <v>0</v>
      </c>
      <c r="F81" s="39"/>
    </row>
    <row r="82" spans="1:6" s="27" customFormat="1" ht="12" customHeight="1" x14ac:dyDescent="0.2">
      <c r="A82" s="34" t="s">
        <v>386</v>
      </c>
      <c r="B82" s="134" t="s">
        <v>383</v>
      </c>
      <c r="C82" s="35" t="s">
        <v>403</v>
      </c>
      <c r="D82" s="39"/>
      <c r="E82" s="39">
        <v>0</v>
      </c>
      <c r="F82" s="39"/>
    </row>
    <row r="83" spans="1:6" s="27" customFormat="1" ht="12" customHeight="1" thickBot="1" x14ac:dyDescent="0.25">
      <c r="A83" s="34" t="s">
        <v>448</v>
      </c>
      <c r="B83" s="134" t="s">
        <v>449</v>
      </c>
      <c r="C83" s="35" t="s">
        <v>447</v>
      </c>
      <c r="D83" s="39"/>
      <c r="E83" s="39">
        <v>0</v>
      </c>
      <c r="F83" s="39"/>
    </row>
    <row r="84" spans="1:6" s="27" customFormat="1" ht="12" customHeight="1" thickBot="1" x14ac:dyDescent="0.25">
      <c r="A84" s="42" t="s">
        <v>112</v>
      </c>
      <c r="B84" s="131" t="s">
        <v>329</v>
      </c>
      <c r="C84" s="36" t="s">
        <v>113</v>
      </c>
      <c r="D84" s="12">
        <f>SUM(D85:D88)</f>
        <v>0</v>
      </c>
      <c r="E84" s="12">
        <v>0</v>
      </c>
      <c r="F84" s="12">
        <f>SUM(F85:F88)</f>
        <v>0</v>
      </c>
    </row>
    <row r="85" spans="1:6" s="27" customFormat="1" ht="12" customHeight="1" x14ac:dyDescent="0.2">
      <c r="A85" s="44" t="s">
        <v>387</v>
      </c>
      <c r="B85" s="132" t="s">
        <v>330</v>
      </c>
      <c r="C85" s="29" t="s">
        <v>404</v>
      </c>
      <c r="D85" s="39"/>
      <c r="E85" s="39">
        <v>0</v>
      </c>
      <c r="F85" s="39"/>
    </row>
    <row r="86" spans="1:6" s="27" customFormat="1" ht="12" customHeight="1" x14ac:dyDescent="0.2">
      <c r="A86" s="45" t="s">
        <v>388</v>
      </c>
      <c r="B86" s="132" t="s">
        <v>331</v>
      </c>
      <c r="C86" s="32" t="s">
        <v>405</v>
      </c>
      <c r="D86" s="39"/>
      <c r="E86" s="39">
        <v>0</v>
      </c>
      <c r="F86" s="39"/>
    </row>
    <row r="87" spans="1:6" s="27" customFormat="1" ht="12" customHeight="1" x14ac:dyDescent="0.2">
      <c r="A87" s="45" t="s">
        <v>389</v>
      </c>
      <c r="B87" s="132" t="s">
        <v>332</v>
      </c>
      <c r="C87" s="32" t="s">
        <v>406</v>
      </c>
      <c r="D87" s="39"/>
      <c r="E87" s="39">
        <v>0</v>
      </c>
      <c r="F87" s="39"/>
    </row>
    <row r="88" spans="1:6" s="27" customFormat="1" ht="12" customHeight="1" thickBot="1" x14ac:dyDescent="0.25">
      <c r="A88" s="46" t="s">
        <v>390</v>
      </c>
      <c r="B88" s="132" t="s">
        <v>333</v>
      </c>
      <c r="C88" s="35" t="s">
        <v>407</v>
      </c>
      <c r="D88" s="39"/>
      <c r="E88" s="39">
        <v>0</v>
      </c>
      <c r="F88" s="39"/>
    </row>
    <row r="89" spans="1:6" s="27" customFormat="1" ht="13.5" customHeight="1" thickBot="1" x14ac:dyDescent="0.25">
      <c r="A89" s="42" t="s">
        <v>114</v>
      </c>
      <c r="B89" s="131" t="s">
        <v>334</v>
      </c>
      <c r="C89" s="36" t="s">
        <v>115</v>
      </c>
      <c r="D89" s="47"/>
      <c r="E89" s="47">
        <v>0</v>
      </c>
      <c r="F89" s="47"/>
    </row>
    <row r="90" spans="1:6" s="27" customFormat="1" ht="13.5" customHeight="1" thickBot="1" x14ac:dyDescent="0.25">
      <c r="A90" s="150" t="s">
        <v>173</v>
      </c>
      <c r="B90" s="131"/>
      <c r="C90" s="36" t="s">
        <v>426</v>
      </c>
      <c r="D90" s="47"/>
      <c r="E90" s="47">
        <v>0</v>
      </c>
      <c r="F90" s="47"/>
    </row>
    <row r="91" spans="1:6" s="27" customFormat="1" ht="15.75" customHeight="1" thickBot="1" x14ac:dyDescent="0.25">
      <c r="A91" s="150" t="s">
        <v>176</v>
      </c>
      <c r="B91" s="131" t="s">
        <v>314</v>
      </c>
      <c r="C91" s="48" t="s">
        <v>116</v>
      </c>
      <c r="D91" s="15">
        <f>+D67+D71+D76+D79+D84+D89</f>
        <v>0</v>
      </c>
      <c r="E91" s="15">
        <f t="shared" ref="E91" si="15">+E67+E71+E76+E79+E84+E89</f>
        <v>0</v>
      </c>
      <c r="F91" s="15">
        <f>+F67+F71+F76+F79+F84+F89</f>
        <v>0</v>
      </c>
    </row>
    <row r="92" spans="1:6" s="27" customFormat="1" ht="16.5" customHeight="1" thickBot="1" x14ac:dyDescent="0.25">
      <c r="A92" s="150" t="s">
        <v>179</v>
      </c>
      <c r="B92" s="135"/>
      <c r="C92" s="49" t="s">
        <v>117</v>
      </c>
      <c r="D92" s="15">
        <f>+D66+D91</f>
        <v>0</v>
      </c>
      <c r="E92" s="15">
        <f t="shared" ref="E92" si="16">+E66+E91</f>
        <v>0</v>
      </c>
      <c r="F92" s="15">
        <f>+F66+F91</f>
        <v>0</v>
      </c>
    </row>
    <row r="93" spans="1:6" s="27" customFormat="1" x14ac:dyDescent="0.2">
      <c r="A93" s="71"/>
      <c r="B93" s="50"/>
      <c r="C93" s="72"/>
      <c r="D93" s="73"/>
      <c r="E93" s="73"/>
      <c r="F93" s="73"/>
    </row>
    <row r="94" spans="1:6" ht="16.5" customHeight="1" x14ac:dyDescent="0.25">
      <c r="A94" s="589" t="s">
        <v>118</v>
      </c>
      <c r="B94" s="589"/>
      <c r="C94" s="589"/>
      <c r="D94" s="589"/>
      <c r="E94" s="27"/>
      <c r="F94" s="27"/>
    </row>
    <row r="95" spans="1:6" ht="16.5" customHeight="1" thickBot="1" x14ac:dyDescent="0.3">
      <c r="A95" s="590" t="s">
        <v>119</v>
      </c>
      <c r="B95" s="590"/>
      <c r="C95" s="590"/>
      <c r="D95" s="17"/>
      <c r="E95" s="17"/>
      <c r="F95" s="17"/>
    </row>
    <row r="96" spans="1:6" ht="24.75" thickBot="1" x14ac:dyDescent="0.3">
      <c r="A96" s="18" t="s">
        <v>2</v>
      </c>
      <c r="B96" s="128" t="s">
        <v>240</v>
      </c>
      <c r="C96" s="19" t="s">
        <v>120</v>
      </c>
      <c r="D96" s="20" t="s">
        <v>451</v>
      </c>
      <c r="E96" s="20" t="s">
        <v>454</v>
      </c>
      <c r="F96" s="20" t="s">
        <v>455</v>
      </c>
    </row>
    <row r="97" spans="1:6" s="24" customFormat="1" ht="12" customHeight="1" thickBot="1" x14ac:dyDescent="0.25">
      <c r="A97" s="11">
        <v>1</v>
      </c>
      <c r="B97" s="11">
        <v>2</v>
      </c>
      <c r="C97" s="51">
        <v>3</v>
      </c>
      <c r="D97" s="52">
        <v>4</v>
      </c>
      <c r="E97" s="52">
        <v>5</v>
      </c>
      <c r="F97" s="23">
        <v>6</v>
      </c>
    </row>
    <row r="98" spans="1:6" ht="12" customHeight="1" thickBot="1" x14ac:dyDescent="0.3">
      <c r="A98" s="53" t="s">
        <v>4</v>
      </c>
      <c r="B98" s="136"/>
      <c r="C98" s="54" t="s">
        <v>121</v>
      </c>
      <c r="D98" s="55">
        <f>SUM(D99:D103)</f>
        <v>0</v>
      </c>
      <c r="E98" s="55">
        <f t="shared" ref="E98" si="17">SUM(E99:E103)</f>
        <v>0</v>
      </c>
      <c r="F98" s="55">
        <f t="shared" ref="F98" si="18">SUM(F99:F103)</f>
        <v>0</v>
      </c>
    </row>
    <row r="99" spans="1:6" ht="12" customHeight="1" x14ac:dyDescent="0.25">
      <c r="A99" s="56" t="s">
        <v>6</v>
      </c>
      <c r="B99" s="137" t="s">
        <v>241</v>
      </c>
      <c r="C99" s="57" t="s">
        <v>122</v>
      </c>
      <c r="D99" s="58"/>
      <c r="E99" s="58"/>
      <c r="F99" s="58"/>
    </row>
    <row r="100" spans="1:6" ht="12" customHeight="1" x14ac:dyDescent="0.25">
      <c r="A100" s="31" t="s">
        <v>8</v>
      </c>
      <c r="B100" s="133" t="s">
        <v>242</v>
      </c>
      <c r="C100" s="2" t="s">
        <v>123</v>
      </c>
      <c r="D100" s="33"/>
      <c r="E100" s="33"/>
      <c r="F100" s="33"/>
    </row>
    <row r="101" spans="1:6" ht="12" customHeight="1" x14ac:dyDescent="0.25">
      <c r="A101" s="31" t="s">
        <v>10</v>
      </c>
      <c r="B101" s="133" t="s">
        <v>243</v>
      </c>
      <c r="C101" s="2" t="s">
        <v>124</v>
      </c>
      <c r="D101" s="37"/>
      <c r="E101" s="37"/>
      <c r="F101" s="37"/>
    </row>
    <row r="102" spans="1:6" ht="12" customHeight="1" x14ac:dyDescent="0.25">
      <c r="A102" s="31" t="s">
        <v>11</v>
      </c>
      <c r="B102" s="133" t="s">
        <v>244</v>
      </c>
      <c r="C102" s="59" t="s">
        <v>125</v>
      </c>
      <c r="D102" s="37"/>
      <c r="E102" s="37">
        <v>0</v>
      </c>
      <c r="F102" s="37"/>
    </row>
    <row r="103" spans="1:6" ht="12" customHeight="1" thickBot="1" x14ac:dyDescent="0.3">
      <c r="A103" s="31" t="s">
        <v>126</v>
      </c>
      <c r="B103" s="140" t="s">
        <v>245</v>
      </c>
      <c r="C103" s="60" t="s">
        <v>127</v>
      </c>
      <c r="D103" s="37"/>
      <c r="E103" s="37">
        <v>0</v>
      </c>
      <c r="F103" s="37"/>
    </row>
    <row r="104" spans="1:6" ht="12" customHeight="1" thickBot="1" x14ac:dyDescent="0.3">
      <c r="A104" s="25" t="s">
        <v>15</v>
      </c>
      <c r="B104" s="131" t="s">
        <v>249</v>
      </c>
      <c r="C104" s="5" t="s">
        <v>408</v>
      </c>
      <c r="D104" s="12">
        <f>+D105+D107+D106</f>
        <v>0</v>
      </c>
      <c r="E104" s="12">
        <v>0</v>
      </c>
      <c r="F104" s="12">
        <f t="shared" ref="F104" si="19">+F105+F107+F106</f>
        <v>0</v>
      </c>
    </row>
    <row r="105" spans="1:6" ht="12" customHeight="1" x14ac:dyDescent="0.25">
      <c r="A105" s="28" t="s">
        <v>335</v>
      </c>
      <c r="B105" s="132" t="s">
        <v>249</v>
      </c>
      <c r="C105" s="4" t="s">
        <v>133</v>
      </c>
      <c r="D105" s="30"/>
      <c r="E105" s="30">
        <v>0</v>
      </c>
      <c r="F105" s="30"/>
    </row>
    <row r="106" spans="1:6" ht="12" customHeight="1" x14ac:dyDescent="0.25">
      <c r="A106" s="28" t="s">
        <v>336</v>
      </c>
      <c r="B106" s="138" t="s">
        <v>249</v>
      </c>
      <c r="C106" s="143" t="s">
        <v>394</v>
      </c>
      <c r="D106" s="129"/>
      <c r="E106" s="129">
        <v>0</v>
      </c>
      <c r="F106" s="129"/>
    </row>
    <row r="107" spans="1:6" ht="12" customHeight="1" thickBot="1" x14ac:dyDescent="0.3">
      <c r="A107" s="28" t="s">
        <v>337</v>
      </c>
      <c r="B107" s="134" t="s">
        <v>249</v>
      </c>
      <c r="C107" s="63" t="s">
        <v>393</v>
      </c>
      <c r="D107" s="37"/>
      <c r="E107" s="37">
        <v>0</v>
      </c>
      <c r="F107" s="37"/>
    </row>
    <row r="108" spans="1:6" ht="12" customHeight="1" thickBot="1" x14ac:dyDescent="0.3">
      <c r="A108" s="25" t="s">
        <v>27</v>
      </c>
      <c r="B108" s="131"/>
      <c r="C108" s="62" t="s">
        <v>411</v>
      </c>
      <c r="D108" s="12">
        <f>+D109+D111+D113</f>
        <v>0</v>
      </c>
      <c r="E108" s="12">
        <v>0</v>
      </c>
      <c r="F108" s="12">
        <f t="shared" ref="F108" si="20">+F109+F111+F113</f>
        <v>0</v>
      </c>
    </row>
    <row r="109" spans="1:6" ht="12" customHeight="1" x14ac:dyDescent="0.25">
      <c r="A109" s="28" t="s">
        <v>400</v>
      </c>
      <c r="B109" s="132" t="s">
        <v>246</v>
      </c>
      <c r="C109" s="2" t="s">
        <v>128</v>
      </c>
      <c r="D109" s="30"/>
      <c r="E109" s="30">
        <v>0</v>
      </c>
      <c r="F109" s="30"/>
    </row>
    <row r="110" spans="1:6" ht="12" customHeight="1" x14ac:dyDescent="0.25">
      <c r="A110" s="28" t="s">
        <v>401</v>
      </c>
      <c r="B110" s="141" t="s">
        <v>246</v>
      </c>
      <c r="C110" s="63" t="s">
        <v>129</v>
      </c>
      <c r="D110" s="30"/>
      <c r="E110" s="30">
        <v>0</v>
      </c>
      <c r="F110" s="30"/>
    </row>
    <row r="111" spans="1:6" ht="12" customHeight="1" x14ac:dyDescent="0.25">
      <c r="A111" s="28" t="s">
        <v>402</v>
      </c>
      <c r="B111" s="141" t="s">
        <v>247</v>
      </c>
      <c r="C111" s="63" t="s">
        <v>130</v>
      </c>
      <c r="D111" s="33"/>
      <c r="E111" s="33">
        <v>0</v>
      </c>
      <c r="F111" s="33"/>
    </row>
    <row r="112" spans="1:6" ht="12" customHeight="1" x14ac:dyDescent="0.25">
      <c r="A112" s="28" t="s">
        <v>409</v>
      </c>
      <c r="B112" s="141" t="s">
        <v>247</v>
      </c>
      <c r="C112" s="63" t="s">
        <v>131</v>
      </c>
      <c r="D112" s="13"/>
      <c r="E112" s="13">
        <v>0</v>
      </c>
      <c r="F112" s="13"/>
    </row>
    <row r="113" spans="1:6" ht="12" customHeight="1" thickBot="1" x14ac:dyDescent="0.3">
      <c r="A113" s="28" t="s">
        <v>410</v>
      </c>
      <c r="B113" s="138" t="s">
        <v>248</v>
      </c>
      <c r="C113" s="64" t="s">
        <v>132</v>
      </c>
      <c r="D113" s="13"/>
      <c r="E113" s="13">
        <v>0</v>
      </c>
      <c r="F113" s="13"/>
    </row>
    <row r="114" spans="1:6" ht="12" customHeight="1" thickBot="1" x14ac:dyDescent="0.3">
      <c r="A114" s="25" t="s">
        <v>134</v>
      </c>
      <c r="B114" s="131"/>
      <c r="C114" s="5" t="s">
        <v>135</v>
      </c>
      <c r="D114" s="12">
        <f>+D98+D108+D104</f>
        <v>0</v>
      </c>
      <c r="E114" s="12">
        <f t="shared" ref="E114" si="21">+E98+E108+E104</f>
        <v>0</v>
      </c>
      <c r="F114" s="12">
        <f t="shared" ref="F114" si="22">+F98+F108+F104</f>
        <v>0</v>
      </c>
    </row>
    <row r="115" spans="1:6" ht="12" customHeight="1" thickBot="1" x14ac:dyDescent="0.3">
      <c r="A115" s="25" t="s">
        <v>41</v>
      </c>
      <c r="B115" s="131"/>
      <c r="C115" s="5" t="s">
        <v>136</v>
      </c>
      <c r="D115" s="12">
        <f>+D116+D117+D118</f>
        <v>0</v>
      </c>
      <c r="E115" s="12">
        <f t="shared" ref="E115" si="23">+E116+E117+E118</f>
        <v>0</v>
      </c>
      <c r="F115" s="12">
        <f t="shared" ref="F115" si="24">+F116+F117+F118</f>
        <v>0</v>
      </c>
    </row>
    <row r="116" spans="1:6" ht="12" customHeight="1" x14ac:dyDescent="0.25">
      <c r="A116" s="28" t="s">
        <v>43</v>
      </c>
      <c r="B116" s="132" t="s">
        <v>250</v>
      </c>
      <c r="C116" s="4" t="s">
        <v>137</v>
      </c>
      <c r="D116" s="13"/>
      <c r="E116" s="13">
        <v>0</v>
      </c>
      <c r="F116" s="13"/>
    </row>
    <row r="117" spans="1:6" ht="12" customHeight="1" x14ac:dyDescent="0.25">
      <c r="A117" s="28" t="s">
        <v>45</v>
      </c>
      <c r="B117" s="132" t="s">
        <v>251</v>
      </c>
      <c r="C117" s="4" t="s">
        <v>138</v>
      </c>
      <c r="D117" s="13"/>
      <c r="E117" s="13">
        <v>0</v>
      </c>
      <c r="F117" s="13"/>
    </row>
    <row r="118" spans="1:6" ht="12" customHeight="1" thickBot="1" x14ac:dyDescent="0.3">
      <c r="A118" s="61" t="s">
        <v>47</v>
      </c>
      <c r="B118" s="138" t="s">
        <v>252</v>
      </c>
      <c r="C118" s="14" t="s">
        <v>139</v>
      </c>
      <c r="D118" s="13"/>
      <c r="E118" s="13">
        <v>0</v>
      </c>
      <c r="F118" s="13"/>
    </row>
    <row r="119" spans="1:6" ht="12" customHeight="1" thickBot="1" x14ac:dyDescent="0.3">
      <c r="A119" s="25" t="s">
        <v>63</v>
      </c>
      <c r="B119" s="131" t="s">
        <v>253</v>
      </c>
      <c r="C119" s="5" t="s">
        <v>140</v>
      </c>
      <c r="D119" s="12">
        <f>SUM(D120:D123)</f>
        <v>0</v>
      </c>
      <c r="E119" s="12">
        <v>0</v>
      </c>
      <c r="F119" s="12">
        <f>+F120+F121+F122+F123</f>
        <v>0</v>
      </c>
    </row>
    <row r="120" spans="1:6" ht="12" customHeight="1" x14ac:dyDescent="0.25">
      <c r="A120" s="28" t="s">
        <v>344</v>
      </c>
      <c r="B120" s="132" t="s">
        <v>254</v>
      </c>
      <c r="C120" s="4" t="s">
        <v>412</v>
      </c>
      <c r="D120" s="13"/>
      <c r="E120" s="13">
        <v>0</v>
      </c>
      <c r="F120" s="13"/>
    </row>
    <row r="121" spans="1:6" ht="12" customHeight="1" x14ac:dyDescent="0.25">
      <c r="A121" s="28" t="s">
        <v>345</v>
      </c>
      <c r="B121" s="132" t="s">
        <v>255</v>
      </c>
      <c r="C121" s="4" t="s">
        <v>413</v>
      </c>
      <c r="D121" s="13"/>
      <c r="E121" s="13">
        <v>0</v>
      </c>
      <c r="F121" s="13"/>
    </row>
    <row r="122" spans="1:6" ht="12" customHeight="1" x14ac:dyDescent="0.25">
      <c r="A122" s="28" t="s">
        <v>346</v>
      </c>
      <c r="B122" s="132" t="s">
        <v>256</v>
      </c>
      <c r="C122" s="4" t="s">
        <v>414</v>
      </c>
      <c r="D122" s="13"/>
      <c r="E122" s="13">
        <v>0</v>
      </c>
      <c r="F122" s="13"/>
    </row>
    <row r="123" spans="1:6" ht="12" customHeight="1" thickBot="1" x14ac:dyDescent="0.3">
      <c r="A123" s="28" t="s">
        <v>347</v>
      </c>
      <c r="B123" s="132" t="s">
        <v>446</v>
      </c>
      <c r="C123" s="4" t="s">
        <v>415</v>
      </c>
      <c r="D123" s="13"/>
      <c r="E123" s="13">
        <v>0</v>
      </c>
      <c r="F123" s="13"/>
    </row>
    <row r="124" spans="1:6" ht="12" customHeight="1" thickBot="1" x14ac:dyDescent="0.3">
      <c r="A124" s="25" t="s">
        <v>141</v>
      </c>
      <c r="B124" s="131"/>
      <c r="C124" s="5" t="s">
        <v>142</v>
      </c>
      <c r="D124" s="15">
        <f>SUM(D125:D129)</f>
        <v>0</v>
      </c>
      <c r="E124" s="15">
        <v>0</v>
      </c>
      <c r="F124" s="15">
        <f t="shared" ref="F124" si="25">SUM(F125:F129)</f>
        <v>0</v>
      </c>
    </row>
    <row r="125" spans="1:6" ht="12" customHeight="1" x14ac:dyDescent="0.25">
      <c r="A125" s="28" t="s">
        <v>77</v>
      </c>
      <c r="B125" s="132" t="s">
        <v>257</v>
      </c>
      <c r="C125" s="4" t="s">
        <v>143</v>
      </c>
      <c r="D125" s="13"/>
      <c r="E125" s="13">
        <v>0</v>
      </c>
      <c r="F125" s="13"/>
    </row>
    <row r="126" spans="1:6" ht="12" customHeight="1" x14ac:dyDescent="0.25">
      <c r="A126" s="28" t="s">
        <v>78</v>
      </c>
      <c r="B126" s="132" t="s">
        <v>258</v>
      </c>
      <c r="C126" s="4" t="s">
        <v>144</v>
      </c>
      <c r="D126" s="13"/>
      <c r="E126" s="13">
        <v>0</v>
      </c>
      <c r="F126" s="13"/>
    </row>
    <row r="127" spans="1:6" ht="12" customHeight="1" x14ac:dyDescent="0.25">
      <c r="A127" s="28" t="s">
        <v>79</v>
      </c>
      <c r="B127" s="132" t="s">
        <v>259</v>
      </c>
      <c r="C127" s="4" t="s">
        <v>416</v>
      </c>
      <c r="D127" s="13"/>
      <c r="E127" s="13">
        <v>0</v>
      </c>
      <c r="F127" s="13"/>
    </row>
    <row r="128" spans="1:6" ht="12" customHeight="1" x14ac:dyDescent="0.25">
      <c r="A128" s="28" t="s">
        <v>80</v>
      </c>
      <c r="B128" s="132" t="s">
        <v>260</v>
      </c>
      <c r="C128" s="4" t="s">
        <v>220</v>
      </c>
      <c r="D128" s="13"/>
      <c r="E128" s="13">
        <v>0</v>
      </c>
      <c r="F128" s="13"/>
    </row>
    <row r="129" spans="1:6" ht="12" customHeight="1" thickBot="1" x14ac:dyDescent="0.3">
      <c r="A129" s="61"/>
      <c r="B129" s="138" t="s">
        <v>432</v>
      </c>
      <c r="C129" s="14" t="s">
        <v>431</v>
      </c>
      <c r="D129" s="142"/>
      <c r="E129" s="142">
        <v>0</v>
      </c>
      <c r="F129" s="142"/>
    </row>
    <row r="130" spans="1:6" ht="12" customHeight="1" thickBot="1" x14ac:dyDescent="0.3">
      <c r="A130" s="25" t="s">
        <v>81</v>
      </c>
      <c r="B130" s="131" t="s">
        <v>261</v>
      </c>
      <c r="C130" s="5" t="s">
        <v>145</v>
      </c>
      <c r="D130" s="66">
        <f>+D131+D132+D134+D135</f>
        <v>0</v>
      </c>
      <c r="E130" s="66">
        <v>0</v>
      </c>
      <c r="F130" s="66">
        <f t="shared" ref="F130" si="26">+F131+F132+F134+F135</f>
        <v>0</v>
      </c>
    </row>
    <row r="131" spans="1:6" ht="12" customHeight="1" x14ac:dyDescent="0.25">
      <c r="A131" s="28" t="s">
        <v>377</v>
      </c>
      <c r="B131" s="132" t="s">
        <v>262</v>
      </c>
      <c r="C131" s="4" t="s">
        <v>417</v>
      </c>
      <c r="D131" s="13"/>
      <c r="E131" s="13">
        <v>0</v>
      </c>
      <c r="F131" s="13"/>
    </row>
    <row r="132" spans="1:6" ht="12" customHeight="1" x14ac:dyDescent="0.25">
      <c r="A132" s="28" t="s">
        <v>378</v>
      </c>
      <c r="B132" s="132" t="s">
        <v>263</v>
      </c>
      <c r="C132" s="4" t="s">
        <v>418</v>
      </c>
      <c r="D132" s="13"/>
      <c r="E132" s="13">
        <v>0</v>
      </c>
      <c r="F132" s="13"/>
    </row>
    <row r="133" spans="1:6" ht="12" customHeight="1" x14ac:dyDescent="0.25">
      <c r="A133" s="28" t="s">
        <v>379</v>
      </c>
      <c r="B133" s="132" t="s">
        <v>264</v>
      </c>
      <c r="C133" s="4" t="s">
        <v>419</v>
      </c>
      <c r="D133" s="13"/>
      <c r="E133" s="13">
        <v>0</v>
      </c>
      <c r="F133" s="13"/>
    </row>
    <row r="134" spans="1:6" ht="12" customHeight="1" x14ac:dyDescent="0.25">
      <c r="A134" s="28" t="s">
        <v>380</v>
      </c>
      <c r="B134" s="132" t="s">
        <v>265</v>
      </c>
      <c r="C134" s="4" t="s">
        <v>420</v>
      </c>
      <c r="D134" s="13"/>
      <c r="E134" s="13">
        <v>0</v>
      </c>
      <c r="F134" s="13"/>
    </row>
    <row r="135" spans="1:6" ht="12" customHeight="1" thickBot="1" x14ac:dyDescent="0.3">
      <c r="A135" s="61" t="s">
        <v>381</v>
      </c>
      <c r="B135" s="132" t="s">
        <v>433</v>
      </c>
      <c r="C135" s="14" t="s">
        <v>421</v>
      </c>
      <c r="D135" s="65"/>
      <c r="E135" s="65">
        <v>0</v>
      </c>
      <c r="F135" s="65"/>
    </row>
    <row r="136" spans="1:6" ht="12" customHeight="1" thickBot="1" x14ac:dyDescent="0.3">
      <c r="A136" s="148" t="s">
        <v>398</v>
      </c>
      <c r="B136" s="149" t="s">
        <v>427</v>
      </c>
      <c r="C136" s="5" t="s">
        <v>422</v>
      </c>
      <c r="D136" s="146"/>
      <c r="E136" s="146">
        <v>0</v>
      </c>
      <c r="F136" s="146"/>
    </row>
    <row r="137" spans="1:6" ht="12" customHeight="1" thickBot="1" x14ac:dyDescent="0.3">
      <c r="A137" s="148" t="s">
        <v>399</v>
      </c>
      <c r="B137" s="149" t="s">
        <v>428</v>
      </c>
      <c r="C137" s="5" t="s">
        <v>423</v>
      </c>
      <c r="D137" s="146"/>
      <c r="E137" s="146">
        <v>0</v>
      </c>
      <c r="F137" s="146"/>
    </row>
    <row r="138" spans="1:6" ht="15" customHeight="1" thickBot="1" x14ac:dyDescent="0.3">
      <c r="A138" s="25" t="s">
        <v>162</v>
      </c>
      <c r="B138" s="131" t="s">
        <v>429</v>
      </c>
      <c r="C138" s="5" t="s">
        <v>425</v>
      </c>
      <c r="D138" s="67">
        <f>+D115+D119+D124+D130</f>
        <v>0</v>
      </c>
      <c r="E138" s="67">
        <v>0</v>
      </c>
      <c r="F138" s="67">
        <f t="shared" ref="F138" si="27">+F115+F119+F124+F130</f>
        <v>0</v>
      </c>
    </row>
    <row r="139" spans="1:6" s="27" customFormat="1" ht="12.95" customHeight="1" thickBot="1" x14ac:dyDescent="0.25">
      <c r="A139" s="68" t="s">
        <v>163</v>
      </c>
      <c r="B139" s="139"/>
      <c r="C139" s="69" t="s">
        <v>424</v>
      </c>
      <c r="D139" s="67">
        <f>+D114+D138</f>
        <v>0</v>
      </c>
      <c r="E139" s="67">
        <f t="shared" ref="E139" si="28">+E114+E138</f>
        <v>0</v>
      </c>
      <c r="F139" s="67">
        <f t="shared" ref="F139" si="29">+F114+F138</f>
        <v>0</v>
      </c>
    </row>
    <row r="140" spans="1:6" ht="7.5" customHeight="1" x14ac:dyDescent="0.25"/>
    <row r="141" spans="1:6" x14ac:dyDescent="0.25">
      <c r="A141" s="591" t="s">
        <v>147</v>
      </c>
      <c r="B141" s="591"/>
      <c r="C141" s="591"/>
      <c r="D141" s="591"/>
      <c r="E141" s="162"/>
      <c r="F141" s="16"/>
    </row>
    <row r="142" spans="1:6" ht="15" customHeight="1" thickBot="1" x14ac:dyDescent="0.3">
      <c r="A142" s="588" t="s">
        <v>148</v>
      </c>
      <c r="B142" s="588"/>
      <c r="C142" s="588"/>
      <c r="D142" s="17"/>
      <c r="E142" s="17"/>
      <c r="F142" s="17"/>
    </row>
    <row r="143" spans="1:6" ht="21.75" thickBot="1" x14ac:dyDescent="0.3">
      <c r="A143" s="25">
        <v>1</v>
      </c>
      <c r="B143" s="131"/>
      <c r="C143" s="62" t="s">
        <v>149</v>
      </c>
      <c r="D143" s="12">
        <f t="shared" ref="D143:E143" si="30">+D66-D114</f>
        <v>0</v>
      </c>
      <c r="E143" s="12">
        <f t="shared" si="30"/>
        <v>0</v>
      </c>
      <c r="F143" s="12">
        <f t="shared" ref="F143" si="31">+F66-F114</f>
        <v>0</v>
      </c>
    </row>
    <row r="144" spans="1:6" ht="27.75" customHeight="1" thickBot="1" x14ac:dyDescent="0.3">
      <c r="A144" s="25" t="s">
        <v>15</v>
      </c>
      <c r="B144" s="131"/>
      <c r="C144" s="62" t="s">
        <v>150</v>
      </c>
      <c r="D144" s="12">
        <f t="shared" ref="D144:E144" si="32">+D91-D138</f>
        <v>0</v>
      </c>
      <c r="E144" s="12">
        <f t="shared" si="32"/>
        <v>0</v>
      </c>
      <c r="F144" s="12">
        <f t="shared" ref="F144" si="33">+F91-F138</f>
        <v>0</v>
      </c>
    </row>
    <row r="146" spans="4:6" x14ac:dyDescent="0.25">
      <c r="D146" s="130">
        <f>D139-D92</f>
        <v>0</v>
      </c>
      <c r="E146" s="130"/>
      <c r="F146" s="130"/>
    </row>
  </sheetData>
  <mergeCells count="6">
    <mergeCell ref="A142:C142"/>
    <mergeCell ref="A1:D1"/>
    <mergeCell ref="A2:C2"/>
    <mergeCell ref="A94:D94"/>
    <mergeCell ref="A95:C95"/>
    <mergeCell ref="A141:D141"/>
  </mergeCells>
  <phoneticPr fontId="24" type="noConversion"/>
  <printOptions horizontalCentered="1"/>
  <pageMargins left="0.15748031496062992" right="0.19685039370078741" top="0.82677165354330717" bottom="0.43307086614173229" header="0.31496062992125984" footer="0.23622047244094491"/>
  <pageSetup paperSize="9" scale="62" fitToHeight="2" orientation="portrait" r:id="rId1"/>
  <headerFooter alignWithMargins="0">
    <oddHeader xml:space="preserve">&amp;C&amp;"Times New Roman CE,Félkövér"&amp;12BÁTAAPÁTI KÖZSÉG ÖNKORMÁNYZATA
 2020. ÉVI KÖLTSÉGVETÉSÁLLAMI (ÁLLAMIGAZGATÁSI) FELADATOK MÉRLEGE&amp;R&amp;"Times New Roman CE,Félkövér dőlt" 1.4. melléklet </oddHeader>
  </headerFooter>
  <rowBreaks count="2" manualBreakCount="2">
    <brk id="66" max="6" man="1"/>
    <brk id="9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7"/>
  <sheetViews>
    <sheetView view="pageLayout" zoomScaleNormal="115" zoomScaleSheetLayoutView="100" workbookViewId="0">
      <selection activeCell="C14" sqref="C14"/>
    </sheetView>
  </sheetViews>
  <sheetFormatPr defaultColWidth="9.140625" defaultRowHeight="12.75" x14ac:dyDescent="0.25"/>
  <cols>
    <col min="1" max="1" width="5.85546875" style="10" customWidth="1"/>
    <col min="2" max="2" width="47.28515625" style="76" customWidth="1"/>
    <col min="3" max="5" width="14" style="10" customWidth="1"/>
    <col min="6" max="6" width="47.28515625" style="10" customWidth="1"/>
    <col min="7" max="9" width="14" style="10" customWidth="1"/>
    <col min="10" max="16384" width="9.140625" style="10"/>
  </cols>
  <sheetData>
    <row r="1" spans="1:9" ht="39.75" customHeight="1" x14ac:dyDescent="0.25">
      <c r="B1" s="74" t="s">
        <v>704</v>
      </c>
      <c r="C1" s="75"/>
      <c r="D1" s="75"/>
      <c r="E1" s="75"/>
      <c r="F1" s="75"/>
      <c r="G1" s="75"/>
      <c r="H1" s="75"/>
      <c r="I1" s="75"/>
    </row>
    <row r="2" spans="1:9" ht="14.25" thickBot="1" x14ac:dyDescent="0.3">
      <c r="G2" s="77"/>
      <c r="H2" s="77"/>
    </row>
    <row r="3" spans="1:9" ht="18" customHeight="1" thickBot="1" x14ac:dyDescent="0.3">
      <c r="A3" s="592" t="s">
        <v>2</v>
      </c>
      <c r="B3" s="78" t="s">
        <v>151</v>
      </c>
      <c r="C3" s="79"/>
      <c r="D3" s="144"/>
      <c r="E3" s="160"/>
      <c r="F3" s="78" t="s">
        <v>152</v>
      </c>
      <c r="G3" s="80"/>
      <c r="H3" s="160"/>
      <c r="I3" s="681"/>
    </row>
    <row r="4" spans="1:9" s="82" customFormat="1" ht="24.75" thickBot="1" x14ac:dyDescent="0.3">
      <c r="A4" s="593"/>
      <c r="B4" s="81" t="s">
        <v>153</v>
      </c>
      <c r="C4" s="20" t="s">
        <v>451</v>
      </c>
      <c r="D4" s="159" t="s">
        <v>454</v>
      </c>
      <c r="E4" s="9" t="s">
        <v>455</v>
      </c>
      <c r="F4" s="81" t="s">
        <v>153</v>
      </c>
      <c r="G4" s="20" t="s">
        <v>451</v>
      </c>
      <c r="H4" s="159" t="s">
        <v>454</v>
      </c>
      <c r="I4" s="294" t="s">
        <v>455</v>
      </c>
    </row>
    <row r="5" spans="1:9" s="87" customFormat="1" ht="12" customHeight="1" thickBot="1" x14ac:dyDescent="0.3">
      <c r="A5" s="83">
        <v>1</v>
      </c>
      <c r="B5" s="84">
        <v>2</v>
      </c>
      <c r="C5" s="85" t="s">
        <v>27</v>
      </c>
      <c r="D5" s="85" t="s">
        <v>134</v>
      </c>
      <c r="E5" s="683" t="s">
        <v>41</v>
      </c>
      <c r="F5" s="84" t="s">
        <v>63</v>
      </c>
      <c r="G5" s="85" t="s">
        <v>141</v>
      </c>
      <c r="H5" s="85" t="s">
        <v>81</v>
      </c>
      <c r="I5" s="86" t="s">
        <v>83</v>
      </c>
    </row>
    <row r="6" spans="1:9" ht="12.95" customHeight="1" x14ac:dyDescent="0.25">
      <c r="A6" s="88" t="s">
        <v>4</v>
      </c>
      <c r="B6" s="89" t="s">
        <v>154</v>
      </c>
      <c r="C6" s="90">
        <f>'1.1.sz.mell.'!D5</f>
        <v>71229081</v>
      </c>
      <c r="D6" s="90">
        <f>'1.1.sz.mell.'!E5</f>
        <v>41072454</v>
      </c>
      <c r="E6" s="90">
        <f>'1.1.sz.mell.'!F5</f>
        <v>41072454</v>
      </c>
      <c r="F6" s="89" t="s">
        <v>155</v>
      </c>
      <c r="G6" s="91">
        <f>'1.1.sz.mell.'!D99</f>
        <v>47217119</v>
      </c>
      <c r="H6" s="91">
        <f>'1.1.sz.mell.'!E99</f>
        <v>55424565</v>
      </c>
      <c r="I6" s="91">
        <f>'1.1.sz.mell.'!F99</f>
        <v>48992286</v>
      </c>
    </row>
    <row r="7" spans="1:9" ht="12.95" customHeight="1" x14ac:dyDescent="0.25">
      <c r="A7" s="92" t="s">
        <v>15</v>
      </c>
      <c r="B7" s="93" t="s">
        <v>156</v>
      </c>
      <c r="C7" s="94">
        <f>'1.1.sz.mell.'!D12</f>
        <v>77643914</v>
      </c>
      <c r="D7" s="94">
        <f>'1.1.sz.mell.'!E12</f>
        <v>75259978</v>
      </c>
      <c r="E7" s="94">
        <f>'1.1.sz.mell.'!F12</f>
        <v>75259978</v>
      </c>
      <c r="F7" s="93" t="s">
        <v>123</v>
      </c>
      <c r="G7" s="91">
        <f>'1.1.sz.mell.'!D100</f>
        <v>8352589</v>
      </c>
      <c r="H7" s="91">
        <f>'1.1.sz.mell.'!E100</f>
        <v>8852589</v>
      </c>
      <c r="I7" s="91">
        <f>'1.1.sz.mell.'!F100</f>
        <v>6644679</v>
      </c>
    </row>
    <row r="8" spans="1:9" ht="12.95" customHeight="1" x14ac:dyDescent="0.25">
      <c r="A8" s="92" t="s">
        <v>27</v>
      </c>
      <c r="B8" s="93" t="s">
        <v>158</v>
      </c>
      <c r="C8" s="94">
        <f>'1.1.sz.mell.'!D26</f>
        <v>3465000</v>
      </c>
      <c r="D8" s="94">
        <f>'1.1.sz.mell.'!E26</f>
        <v>7797905</v>
      </c>
      <c r="E8" s="94">
        <f>'1.1.sz.mell.'!F26</f>
        <v>5895324</v>
      </c>
      <c r="F8" s="93" t="s">
        <v>157</v>
      </c>
      <c r="G8" s="91">
        <f>'1.1.sz.mell.'!D101</f>
        <v>45506335</v>
      </c>
      <c r="H8" s="91">
        <f>'1.1.sz.mell.'!E101</f>
        <v>48904011</v>
      </c>
      <c r="I8" s="91">
        <f>'1.1.sz.mell.'!F101</f>
        <v>40359997</v>
      </c>
    </row>
    <row r="9" spans="1:9" ht="12.95" customHeight="1" x14ac:dyDescent="0.25">
      <c r="A9" s="92" t="s">
        <v>134</v>
      </c>
      <c r="B9" s="93" t="s">
        <v>238</v>
      </c>
      <c r="C9" s="94">
        <f>'1.1.sz.mell.'!D34</f>
        <v>10886894</v>
      </c>
      <c r="D9" s="94">
        <f>'1.1.sz.mell.'!E34</f>
        <v>18905695</v>
      </c>
      <c r="E9" s="94">
        <f>'1.1.sz.mell.'!F34</f>
        <v>17417496</v>
      </c>
      <c r="F9" s="93" t="s">
        <v>125</v>
      </c>
      <c r="G9" s="91">
        <f>'1.1.sz.mell.'!D102</f>
        <v>15373400</v>
      </c>
      <c r="H9" s="91">
        <f>'1.1.sz.mell.'!E102</f>
        <v>15981375</v>
      </c>
      <c r="I9" s="91">
        <f>'1.1.sz.mell.'!F102</f>
        <v>14495350</v>
      </c>
    </row>
    <row r="10" spans="1:9" ht="12.95" customHeight="1" x14ac:dyDescent="0.25">
      <c r="A10" s="92" t="s">
        <v>41</v>
      </c>
      <c r="B10" s="95" t="s">
        <v>159</v>
      </c>
      <c r="C10" s="94">
        <f>'1.1.sz.mell.'!D52</f>
        <v>0</v>
      </c>
      <c r="D10" s="94">
        <f>'1.1.sz.mell.'!E52</f>
        <v>475428</v>
      </c>
      <c r="E10" s="94">
        <f>'1.1.sz.mell.'!F52</f>
        <v>375548</v>
      </c>
      <c r="F10" s="93" t="s">
        <v>127</v>
      </c>
      <c r="G10" s="91">
        <f>'1.1.sz.mell.'!D103</f>
        <v>12237475</v>
      </c>
      <c r="H10" s="91">
        <f>'1.1.sz.mell.'!E103</f>
        <v>15294278</v>
      </c>
      <c r="I10" s="91">
        <f>'1.1.sz.mell.'!F103</f>
        <v>14392778</v>
      </c>
    </row>
    <row r="11" spans="1:9" ht="12.95" customHeight="1" x14ac:dyDescent="0.25">
      <c r="A11" s="92" t="s">
        <v>63</v>
      </c>
      <c r="B11" s="93" t="s">
        <v>160</v>
      </c>
      <c r="C11" s="96"/>
      <c r="D11" s="96"/>
      <c r="E11" s="96"/>
      <c r="F11" s="93" t="s">
        <v>133</v>
      </c>
      <c r="G11" s="3">
        <f>'1.1.sz.mell.'!D105</f>
        <v>12257997</v>
      </c>
      <c r="H11" s="3">
        <f>'1.1.sz.mell.'!E105</f>
        <v>19375635</v>
      </c>
      <c r="I11" s="3">
        <f>'1.1.sz.mell.'!F105</f>
        <v>0</v>
      </c>
    </row>
    <row r="12" spans="1:9" ht="12.95" customHeight="1" x14ac:dyDescent="0.25">
      <c r="A12" s="92" t="s">
        <v>141</v>
      </c>
      <c r="B12" s="93"/>
      <c r="C12" s="96"/>
      <c r="D12" s="96"/>
      <c r="E12" s="96"/>
      <c r="F12" s="97" t="s">
        <v>394</v>
      </c>
      <c r="G12" s="3">
        <f>'1.1.sz.mell.'!D106</f>
        <v>47451655</v>
      </c>
      <c r="H12" s="3">
        <f>'1.1.sz.mell.'!E106</f>
        <v>0</v>
      </c>
      <c r="I12" s="3">
        <f>'1.1.sz.mell.'!F106</f>
        <v>0</v>
      </c>
    </row>
    <row r="13" spans="1:9" ht="12.95" customHeight="1" x14ac:dyDescent="0.25">
      <c r="A13" s="92" t="s">
        <v>81</v>
      </c>
      <c r="B13" s="97"/>
      <c r="C13" s="94"/>
      <c r="D13" s="94"/>
      <c r="E13" s="94"/>
      <c r="F13" s="97"/>
      <c r="G13" s="3"/>
      <c r="H13" s="3"/>
      <c r="I13" s="3"/>
    </row>
    <row r="14" spans="1:9" ht="12.95" customHeight="1" x14ac:dyDescent="0.25">
      <c r="A14" s="92" t="s">
        <v>83</v>
      </c>
      <c r="B14" s="98"/>
      <c r="C14" s="96"/>
      <c r="D14" s="96"/>
      <c r="E14" s="96"/>
      <c r="F14" s="97"/>
      <c r="G14" s="3"/>
      <c r="H14" s="3"/>
      <c r="I14" s="3"/>
    </row>
    <row r="15" spans="1:9" ht="12.95" customHeight="1" x14ac:dyDescent="0.25">
      <c r="A15" s="92" t="s">
        <v>146</v>
      </c>
      <c r="B15" s="97"/>
      <c r="C15" s="94"/>
      <c r="D15" s="94"/>
      <c r="E15" s="94"/>
      <c r="F15" s="97"/>
      <c r="G15" s="3"/>
      <c r="H15" s="3"/>
      <c r="I15" s="3"/>
    </row>
    <row r="16" spans="1:9" ht="12.95" customHeight="1" x14ac:dyDescent="0.25">
      <c r="A16" s="92" t="s">
        <v>162</v>
      </c>
      <c r="B16" s="97"/>
      <c r="C16" s="94"/>
      <c r="D16" s="94"/>
      <c r="E16" s="94"/>
      <c r="F16" s="97"/>
      <c r="G16" s="3"/>
      <c r="H16" s="3"/>
      <c r="I16" s="3"/>
    </row>
    <row r="17" spans="1:9" ht="12.95" customHeight="1" thickBot="1" x14ac:dyDescent="0.3">
      <c r="A17" s="92" t="s">
        <v>163</v>
      </c>
      <c r="B17" s="99"/>
      <c r="C17" s="100"/>
      <c r="D17" s="100"/>
      <c r="E17" s="100"/>
      <c r="F17" s="97"/>
      <c r="G17" s="101"/>
      <c r="H17" s="101"/>
      <c r="I17" s="101"/>
    </row>
    <row r="18" spans="1:9" ht="15.95" customHeight="1" thickBot="1" x14ac:dyDescent="0.3">
      <c r="A18" s="102" t="s">
        <v>164</v>
      </c>
      <c r="B18" s="103" t="s">
        <v>165</v>
      </c>
      <c r="C18" s="104">
        <f>SUM(C6:C7,C8:C10,C13:C17)</f>
        <v>163224889</v>
      </c>
      <c r="D18" s="104">
        <f t="shared" ref="D18:E18" si="0">SUM(D6:D7,D8:D10,D13:D17)</f>
        <v>143511460</v>
      </c>
      <c r="E18" s="104">
        <f t="shared" si="0"/>
        <v>140020800</v>
      </c>
      <c r="F18" s="103" t="s">
        <v>166</v>
      </c>
      <c r="G18" s="1">
        <f>SUM(G6:G17)</f>
        <v>188396570</v>
      </c>
      <c r="H18" s="1">
        <f t="shared" ref="H18:I18" si="1">SUM(H6:H17)</f>
        <v>163832453</v>
      </c>
      <c r="I18" s="1">
        <f t="shared" si="1"/>
        <v>124885090</v>
      </c>
    </row>
    <row r="19" spans="1:9" ht="12.95" customHeight="1" x14ac:dyDescent="0.25">
      <c r="A19" s="105" t="s">
        <v>167</v>
      </c>
      <c r="B19" s="106" t="s">
        <v>168</v>
      </c>
      <c r="C19" s="107">
        <f>+C20+C21+C22+C23</f>
        <v>28020845</v>
      </c>
      <c r="D19" s="107">
        <f t="shared" ref="D19:E19" si="2">+D20+D21+D22+D23</f>
        <v>28113461</v>
      </c>
      <c r="E19" s="107">
        <f t="shared" si="2"/>
        <v>28112461</v>
      </c>
      <c r="F19" s="108" t="s">
        <v>169</v>
      </c>
      <c r="G19" s="7"/>
      <c r="H19" s="7"/>
      <c r="I19" s="7"/>
    </row>
    <row r="20" spans="1:9" ht="12.95" customHeight="1" x14ac:dyDescent="0.25">
      <c r="A20" s="92" t="s">
        <v>170</v>
      </c>
      <c r="B20" s="108" t="s">
        <v>171</v>
      </c>
      <c r="C20" s="109">
        <v>25171681</v>
      </c>
      <c r="D20" s="109">
        <v>21281005</v>
      </c>
      <c r="E20" s="109">
        <v>21280005</v>
      </c>
      <c r="F20" s="108" t="s">
        <v>172</v>
      </c>
      <c r="G20" s="8"/>
      <c r="H20" s="8"/>
      <c r="I20" s="8"/>
    </row>
    <row r="21" spans="1:9" ht="12.95" customHeight="1" x14ac:dyDescent="0.25">
      <c r="A21" s="92" t="s">
        <v>173</v>
      </c>
      <c r="B21" s="108" t="s">
        <v>174</v>
      </c>
      <c r="C21" s="109"/>
      <c r="D21" s="109"/>
      <c r="E21" s="109"/>
      <c r="F21" s="108" t="s">
        <v>175</v>
      </c>
      <c r="G21" s="8"/>
      <c r="H21" s="8"/>
      <c r="I21" s="8"/>
    </row>
    <row r="22" spans="1:9" ht="12.95" customHeight="1" x14ac:dyDescent="0.25">
      <c r="A22" s="92" t="s">
        <v>176</v>
      </c>
      <c r="B22" s="108" t="s">
        <v>177</v>
      </c>
      <c r="C22" s="109">
        <f>'1.1.sz.mell.'!D82</f>
        <v>0</v>
      </c>
      <c r="D22" s="109">
        <f>'1.1.sz.mell.'!E82</f>
        <v>0</v>
      </c>
      <c r="E22" s="109">
        <f>'1.1.sz.mell.'!F82</f>
        <v>0</v>
      </c>
      <c r="F22" s="108" t="s">
        <v>178</v>
      </c>
      <c r="G22" s="8"/>
      <c r="H22" s="8"/>
      <c r="I22" s="8"/>
    </row>
    <row r="23" spans="1:9" ht="12.95" customHeight="1" x14ac:dyDescent="0.25">
      <c r="A23" s="92" t="s">
        <v>179</v>
      </c>
      <c r="B23" s="108" t="s">
        <v>180</v>
      </c>
      <c r="C23" s="109">
        <v>2849164</v>
      </c>
      <c r="D23" s="109">
        <f>'1.1.sz.mell.'!E80</f>
        <v>6832456</v>
      </c>
      <c r="E23" s="109">
        <f>'1.1.sz.mell.'!F80</f>
        <v>6832456</v>
      </c>
      <c r="F23" s="106" t="s">
        <v>181</v>
      </c>
      <c r="G23" s="8"/>
      <c r="H23" s="8"/>
      <c r="I23" s="8"/>
    </row>
    <row r="24" spans="1:9" ht="12.95" customHeight="1" x14ac:dyDescent="0.25">
      <c r="A24" s="92" t="s">
        <v>182</v>
      </c>
      <c r="B24" s="108" t="s">
        <v>183</v>
      </c>
      <c r="C24" s="110">
        <f>+C25+C26</f>
        <v>0</v>
      </c>
      <c r="D24" s="110">
        <f t="shared" ref="D24:E24" si="3">+D25+D26</f>
        <v>0</v>
      </c>
      <c r="E24" s="110">
        <f t="shared" si="3"/>
        <v>0</v>
      </c>
      <c r="F24" s="108" t="s">
        <v>184</v>
      </c>
      <c r="G24" s="8"/>
      <c r="H24" s="8"/>
      <c r="I24" s="8"/>
    </row>
    <row r="25" spans="1:9" ht="12.95" customHeight="1" x14ac:dyDescent="0.25">
      <c r="A25" s="105" t="s">
        <v>185</v>
      </c>
      <c r="B25" s="106" t="s">
        <v>186</v>
      </c>
      <c r="C25" s="111"/>
      <c r="D25" s="111"/>
      <c r="E25" s="111"/>
      <c r="F25" s="89" t="s">
        <v>703</v>
      </c>
      <c r="G25" s="7">
        <f>'1.1.sz.mell.'!D127</f>
        <v>0</v>
      </c>
      <c r="H25" s="7">
        <f>'1.1.sz.mell.'!E127</f>
        <v>0</v>
      </c>
      <c r="I25" s="7">
        <f>'1.1.sz.mell.'!F127</f>
        <v>0</v>
      </c>
    </row>
    <row r="26" spans="1:9" ht="12.95" customHeight="1" thickBot="1" x14ac:dyDescent="0.3">
      <c r="A26" s="92" t="s">
        <v>188</v>
      </c>
      <c r="B26" s="108" t="s">
        <v>189</v>
      </c>
      <c r="C26" s="109"/>
      <c r="D26" s="109"/>
      <c r="E26" s="109"/>
      <c r="F26" s="4" t="s">
        <v>144</v>
      </c>
      <c r="G26" s="8">
        <f>'1.1.sz.mell.'!D126</f>
        <v>2849164</v>
      </c>
      <c r="H26" s="8">
        <f>'1.1.sz.mell.'!E126</f>
        <v>7792468</v>
      </c>
      <c r="I26" s="8">
        <f>'1.1.sz.mell.'!F126</f>
        <v>7792468</v>
      </c>
    </row>
    <row r="27" spans="1:9" ht="15.95" customHeight="1" thickBot="1" x14ac:dyDescent="0.3">
      <c r="A27" s="102" t="s">
        <v>190</v>
      </c>
      <c r="B27" s="103" t="s">
        <v>191</v>
      </c>
      <c r="C27" s="104">
        <f>+C19+C24</f>
        <v>28020845</v>
      </c>
      <c r="D27" s="104">
        <f t="shared" ref="D27:E27" si="4">+D19+D24</f>
        <v>28113461</v>
      </c>
      <c r="E27" s="104">
        <f t="shared" si="4"/>
        <v>28112461</v>
      </c>
      <c r="F27" s="103" t="s">
        <v>192</v>
      </c>
      <c r="G27" s="1">
        <f>SUM(G19:G26)</f>
        <v>2849164</v>
      </c>
      <c r="H27" s="1">
        <f t="shared" ref="H27:I27" si="5">SUM(H19:H26)</f>
        <v>7792468</v>
      </c>
      <c r="I27" s="1">
        <f t="shared" si="5"/>
        <v>7792468</v>
      </c>
    </row>
    <row r="28" spans="1:9" ht="13.5" thickBot="1" x14ac:dyDescent="0.3">
      <c r="A28" s="102" t="s">
        <v>193</v>
      </c>
      <c r="B28" s="112" t="s">
        <v>194</v>
      </c>
      <c r="C28" s="113">
        <f>+C18+C27</f>
        <v>191245734</v>
      </c>
      <c r="D28" s="113">
        <f t="shared" ref="D28:E28" si="6">+D18+D27</f>
        <v>171624921</v>
      </c>
      <c r="E28" s="113">
        <f t="shared" si="6"/>
        <v>168133261</v>
      </c>
      <c r="F28" s="112" t="s">
        <v>195</v>
      </c>
      <c r="G28" s="113">
        <f>+G18+G27</f>
        <v>191245734</v>
      </c>
      <c r="H28" s="113">
        <f t="shared" ref="H28:I28" si="7">+H18+H27</f>
        <v>171624921</v>
      </c>
      <c r="I28" s="113">
        <f t="shared" si="7"/>
        <v>132677558</v>
      </c>
    </row>
    <row r="29" spans="1:9" ht="13.5" thickBot="1" x14ac:dyDescent="0.3">
      <c r="A29" s="102" t="s">
        <v>196</v>
      </c>
      <c r="B29" s="112" t="s">
        <v>197</v>
      </c>
      <c r="C29" s="113">
        <f>IF(C18-G18&lt;0,G18-C18,"-")</f>
        <v>25171681</v>
      </c>
      <c r="D29" s="113">
        <f t="shared" ref="D29:E29" si="8">IF(D18-H18&lt;0,H18-D18,"-")</f>
        <v>20320993</v>
      </c>
      <c r="E29" s="113" t="str">
        <f t="shared" si="8"/>
        <v>-</v>
      </c>
      <c r="F29" s="112" t="s">
        <v>198</v>
      </c>
      <c r="G29" s="113" t="str">
        <f>IF(C18-G18&gt;0,C18-G18,"-")</f>
        <v>-</v>
      </c>
      <c r="H29" s="113" t="str">
        <f t="shared" ref="H29:I29" si="9">IF(D18-H18&gt;0,D18-H18,"-")</f>
        <v>-</v>
      </c>
      <c r="I29" s="113">
        <f t="shared" si="9"/>
        <v>15135710</v>
      </c>
    </row>
    <row r="30" spans="1:9" ht="13.5" thickBot="1" x14ac:dyDescent="0.3">
      <c r="A30" s="102" t="s">
        <v>199</v>
      </c>
      <c r="B30" s="112" t="s">
        <v>200</v>
      </c>
      <c r="C30" s="113" t="str">
        <f>IF(C18+C19-G28&lt;0,G28-(C18+C19),"-")</f>
        <v>-</v>
      </c>
      <c r="D30" s="113" t="str">
        <f t="shared" ref="D30:E30" si="10">IF(D18+D19-H28&lt;0,H28-(D18+D19),"-")</f>
        <v>-</v>
      </c>
      <c r="E30" s="113" t="str">
        <f t="shared" si="10"/>
        <v>-</v>
      </c>
      <c r="F30" s="112" t="s">
        <v>201</v>
      </c>
      <c r="G30" s="113" t="str">
        <f>IF(C18+C19-G28&gt;0,C18+C19-G28,"-")</f>
        <v>-</v>
      </c>
      <c r="H30" s="113" t="str">
        <f t="shared" ref="H30:I30" si="11">IF(D18+D19-H28&gt;0,D18+D19-H28,"-")</f>
        <v>-</v>
      </c>
      <c r="I30" s="113">
        <f t="shared" si="11"/>
        <v>35455703</v>
      </c>
    </row>
    <row r="31" spans="1:9" ht="18.75" x14ac:dyDescent="0.25">
      <c r="B31" s="147"/>
      <c r="C31" s="147"/>
      <c r="D31" s="147"/>
      <c r="E31" s="147"/>
      <c r="F31" s="147"/>
      <c r="I31" s="147"/>
    </row>
    <row r="32" spans="1:9" ht="31.5" customHeight="1" x14ac:dyDescent="0.25">
      <c r="B32" s="596" t="s">
        <v>705</v>
      </c>
      <c r="C32" s="596"/>
      <c r="D32" s="596"/>
      <c r="E32" s="596"/>
      <c r="F32" s="596"/>
      <c r="G32" s="596"/>
      <c r="H32" s="158"/>
      <c r="I32" s="75"/>
    </row>
    <row r="33" spans="1:9" ht="14.25" thickBot="1" x14ac:dyDescent="0.3">
      <c r="G33" s="77"/>
      <c r="H33" s="77"/>
    </row>
    <row r="34" spans="1:9" ht="13.5" thickBot="1" x14ac:dyDescent="0.3">
      <c r="A34" s="594" t="s">
        <v>2</v>
      </c>
      <c r="B34" s="78" t="s">
        <v>151</v>
      </c>
      <c r="C34" s="79"/>
      <c r="D34" s="144"/>
      <c r="E34" s="144"/>
      <c r="F34" s="78" t="s">
        <v>152</v>
      </c>
      <c r="G34" s="80"/>
      <c r="H34" s="160"/>
      <c r="I34" s="681"/>
    </row>
    <row r="35" spans="1:9" s="82" customFormat="1" ht="24.75" thickBot="1" x14ac:dyDescent="0.3">
      <c r="A35" s="595"/>
      <c r="B35" s="81" t="s">
        <v>153</v>
      </c>
      <c r="C35" s="20" t="s">
        <v>451</v>
      </c>
      <c r="D35" s="159" t="s">
        <v>454</v>
      </c>
      <c r="E35" s="9" t="s">
        <v>455</v>
      </c>
      <c r="F35" s="81" t="s">
        <v>153</v>
      </c>
      <c r="G35" s="20" t="s">
        <v>451</v>
      </c>
      <c r="H35" s="159" t="s">
        <v>454</v>
      </c>
      <c r="I35" s="294" t="s">
        <v>455</v>
      </c>
    </row>
    <row r="36" spans="1:9" s="82" customFormat="1" ht="13.5" thickBot="1" x14ac:dyDescent="0.3">
      <c r="A36" s="83">
        <v>1</v>
      </c>
      <c r="B36" s="84">
        <v>2</v>
      </c>
      <c r="C36" s="85">
        <v>3</v>
      </c>
      <c r="D36" s="145">
        <v>4</v>
      </c>
      <c r="E36" s="145">
        <v>5</v>
      </c>
      <c r="F36" s="84">
        <v>6</v>
      </c>
      <c r="G36" s="86">
        <v>7</v>
      </c>
      <c r="H36" s="161">
        <v>8</v>
      </c>
      <c r="I36" s="682">
        <v>9</v>
      </c>
    </row>
    <row r="37" spans="1:9" ht="12.95" customHeight="1" x14ac:dyDescent="0.25">
      <c r="A37" s="88" t="s">
        <v>4</v>
      </c>
      <c r="B37" s="89" t="s">
        <v>202</v>
      </c>
      <c r="C37" s="90">
        <f>'1.1.sz.mell.'!D19</f>
        <v>99327300</v>
      </c>
      <c r="D37" s="90">
        <f>'1.1.sz.mell.'!E19</f>
        <v>111327300</v>
      </c>
      <c r="E37" s="90">
        <f>'1.1.sz.mell.'!F19</f>
        <v>111327300</v>
      </c>
      <c r="F37" s="89" t="s">
        <v>128</v>
      </c>
      <c r="G37" s="91">
        <f>'1.1.sz.mell.'!D109</f>
        <v>99327300</v>
      </c>
      <c r="H37" s="91">
        <f>'1.1.sz.mell.'!E109</f>
        <v>89025044</v>
      </c>
      <c r="I37" s="91">
        <f>'1.1.sz.mell.'!F109</f>
        <v>88578929</v>
      </c>
    </row>
    <row r="38" spans="1:9" x14ac:dyDescent="0.25">
      <c r="A38" s="92" t="s">
        <v>15</v>
      </c>
      <c r="B38" s="93" t="s">
        <v>203</v>
      </c>
      <c r="C38" s="94"/>
      <c r="D38" s="94"/>
      <c r="E38" s="94"/>
      <c r="F38" s="93" t="s">
        <v>204</v>
      </c>
      <c r="G38" s="91">
        <f>'1.1.sz.mell.'!D110</f>
        <v>0</v>
      </c>
      <c r="H38" s="91">
        <f>'1.1.sz.mell.'!E110</f>
        <v>0</v>
      </c>
      <c r="I38" s="91">
        <f>'1.1.sz.mell.'!F110</f>
        <v>0</v>
      </c>
    </row>
    <row r="39" spans="1:9" ht="12.95" customHeight="1" x14ac:dyDescent="0.25">
      <c r="A39" s="92" t="s">
        <v>27</v>
      </c>
      <c r="B39" s="93" t="s">
        <v>205</v>
      </c>
      <c r="C39" s="94">
        <f>'1.1.sz.mell.'!D46</f>
        <v>0</v>
      </c>
      <c r="D39" s="94">
        <f>'1.1.sz.mell.'!E46</f>
        <v>0</v>
      </c>
      <c r="E39" s="94">
        <f>'1.1.sz.mell.'!F46</f>
        <v>0</v>
      </c>
      <c r="F39" s="93" t="s">
        <v>130</v>
      </c>
      <c r="G39" s="91">
        <f>'1.1.sz.mell.'!D111</f>
        <v>0</v>
      </c>
      <c r="H39" s="91">
        <f>'1.1.sz.mell.'!E111</f>
        <v>23221732</v>
      </c>
      <c r="I39" s="91">
        <f>'1.1.sz.mell.'!F111</f>
        <v>23221732</v>
      </c>
    </row>
    <row r="40" spans="1:9" ht="12.95" customHeight="1" x14ac:dyDescent="0.25">
      <c r="A40" s="92" t="s">
        <v>134</v>
      </c>
      <c r="B40" s="93" t="s">
        <v>206</v>
      </c>
      <c r="C40" s="94">
        <f>'1.1.sz.mell.'!D59</f>
        <v>0</v>
      </c>
      <c r="D40" s="94">
        <v>183188</v>
      </c>
      <c r="E40" s="94"/>
      <c r="F40" s="93" t="s">
        <v>207</v>
      </c>
      <c r="G40" s="91">
        <f>'1.1.sz.mell.'!D112</f>
        <v>0</v>
      </c>
      <c r="H40" s="91">
        <f>'1.1.sz.mell.'!E112</f>
        <v>0</v>
      </c>
      <c r="I40" s="91">
        <f>'1.1.sz.mell.'!F112</f>
        <v>0</v>
      </c>
    </row>
    <row r="41" spans="1:9" ht="12.75" customHeight="1" x14ac:dyDescent="0.25">
      <c r="A41" s="92" t="s">
        <v>41</v>
      </c>
      <c r="B41" s="93"/>
      <c r="C41" s="94"/>
      <c r="D41" s="94"/>
      <c r="E41" s="94"/>
      <c r="F41" s="93" t="s">
        <v>132</v>
      </c>
      <c r="G41" s="91">
        <f>'1.1.sz.mell.'!D113</f>
        <v>3600000</v>
      </c>
      <c r="H41" s="91">
        <f>'1.1.sz.mell.'!E113</f>
        <v>3000000</v>
      </c>
      <c r="I41" s="91">
        <f>'1.1.sz.mell.'!F113</f>
        <v>0</v>
      </c>
    </row>
    <row r="42" spans="1:9" ht="12.95" customHeight="1" x14ac:dyDescent="0.25">
      <c r="A42" s="92" t="s">
        <v>63</v>
      </c>
      <c r="B42" s="93"/>
      <c r="C42" s="96"/>
      <c r="D42" s="96"/>
      <c r="E42" s="96"/>
      <c r="F42" s="97" t="s">
        <v>348</v>
      </c>
      <c r="G42" s="3">
        <f>'1.1.sz.mell.'!D107</f>
        <v>0</v>
      </c>
      <c r="H42" s="3">
        <f>'1.1.sz.mell.'!E107</f>
        <v>0</v>
      </c>
      <c r="I42" s="3">
        <f>'1.1.sz.mell.'!F107</f>
        <v>0</v>
      </c>
    </row>
    <row r="43" spans="1:9" ht="12.95" customHeight="1" x14ac:dyDescent="0.25">
      <c r="A43" s="92" t="s">
        <v>141</v>
      </c>
      <c r="B43" s="97"/>
      <c r="C43" s="94"/>
      <c r="D43" s="94"/>
      <c r="E43" s="94"/>
      <c r="F43" s="97" t="s">
        <v>394</v>
      </c>
      <c r="G43" s="3"/>
      <c r="H43" s="3"/>
      <c r="I43" s="3"/>
    </row>
    <row r="44" spans="1:9" ht="12.95" customHeight="1" x14ac:dyDescent="0.25">
      <c r="A44" s="92" t="s">
        <v>81</v>
      </c>
      <c r="B44" s="97"/>
      <c r="C44" s="94"/>
      <c r="D44" s="94"/>
      <c r="E44" s="94"/>
      <c r="F44" s="97"/>
      <c r="G44" s="3"/>
      <c r="H44" s="3"/>
      <c r="I44" s="3"/>
    </row>
    <row r="45" spans="1:9" ht="12.95" customHeight="1" x14ac:dyDescent="0.25">
      <c r="A45" s="92" t="s">
        <v>83</v>
      </c>
      <c r="B45" s="97"/>
      <c r="C45" s="96"/>
      <c r="D45" s="96"/>
      <c r="E45" s="96"/>
      <c r="F45" s="97"/>
      <c r="G45" s="3"/>
      <c r="H45" s="3"/>
      <c r="I45" s="3"/>
    </row>
    <row r="46" spans="1:9" x14ac:dyDescent="0.25">
      <c r="A46" s="92" t="s">
        <v>146</v>
      </c>
      <c r="B46" s="97"/>
      <c r="C46" s="96"/>
      <c r="D46" s="96"/>
      <c r="E46" s="96"/>
      <c r="F46" s="97"/>
      <c r="G46" s="3"/>
      <c r="H46" s="3"/>
      <c r="I46" s="3"/>
    </row>
    <row r="47" spans="1:9" ht="12.95" customHeight="1" thickBot="1" x14ac:dyDescent="0.3">
      <c r="A47" s="105" t="s">
        <v>162</v>
      </c>
      <c r="B47" s="114"/>
      <c r="C47" s="115"/>
      <c r="D47" s="115"/>
      <c r="E47" s="115"/>
      <c r="F47" s="116" t="s">
        <v>161</v>
      </c>
      <c r="G47" s="117"/>
      <c r="H47" s="117"/>
      <c r="I47" s="117"/>
    </row>
    <row r="48" spans="1:9" ht="15.95" customHeight="1" thickBot="1" x14ac:dyDescent="0.3">
      <c r="A48" s="102" t="s">
        <v>163</v>
      </c>
      <c r="B48" s="103" t="s">
        <v>208</v>
      </c>
      <c r="C48" s="104">
        <f>+C37+C39+C40+C42+C43+C44+C45+C46+C47</f>
        <v>99327300</v>
      </c>
      <c r="D48" s="104">
        <f t="shared" ref="D48:E48" si="12">+D37+D39+D40+D42+D43+D44+D45+D46+D47</f>
        <v>111510488</v>
      </c>
      <c r="E48" s="104">
        <f t="shared" si="12"/>
        <v>111327300</v>
      </c>
      <c r="F48" s="103" t="s">
        <v>209</v>
      </c>
      <c r="G48" s="1">
        <f>+G37+G39+G41+G42+G43+G44+G45+G46+G47</f>
        <v>102927300</v>
      </c>
      <c r="H48" s="1">
        <f t="shared" ref="H48:I48" si="13">+H37+H39+H41+H42+H43+H44+H45+H46+H47</f>
        <v>115246776</v>
      </c>
      <c r="I48" s="1">
        <f t="shared" si="13"/>
        <v>111800661</v>
      </c>
    </row>
    <row r="49" spans="1:9" ht="12.95" customHeight="1" x14ac:dyDescent="0.25">
      <c r="A49" s="88" t="s">
        <v>164</v>
      </c>
      <c r="B49" s="118" t="s">
        <v>210</v>
      </c>
      <c r="C49" s="119">
        <f>+C50+C51+C52+C53+C54</f>
        <v>3600000</v>
      </c>
      <c r="D49" s="119">
        <f t="shared" ref="D49:E49" si="14">+D50+D51+D52+D53+D54</f>
        <v>3736288</v>
      </c>
      <c r="E49" s="119">
        <f t="shared" si="14"/>
        <v>3736288</v>
      </c>
      <c r="F49" s="108" t="s">
        <v>169</v>
      </c>
      <c r="G49" s="6"/>
      <c r="H49" s="6"/>
      <c r="I49" s="6"/>
    </row>
    <row r="50" spans="1:9" ht="12.95" customHeight="1" x14ac:dyDescent="0.25">
      <c r="A50" s="92" t="s">
        <v>167</v>
      </c>
      <c r="B50" s="120" t="s">
        <v>211</v>
      </c>
      <c r="C50" s="109">
        <v>3600000</v>
      </c>
      <c r="D50" s="109">
        <v>3736288</v>
      </c>
      <c r="E50" s="109">
        <v>3736288</v>
      </c>
      <c r="F50" s="108" t="s">
        <v>212</v>
      </c>
      <c r="G50" s="8"/>
      <c r="H50" s="8"/>
      <c r="I50" s="8"/>
    </row>
    <row r="51" spans="1:9" ht="12.95" customHeight="1" x14ac:dyDescent="0.25">
      <c r="A51" s="88" t="s">
        <v>170</v>
      </c>
      <c r="B51" s="120" t="s">
        <v>213</v>
      </c>
      <c r="C51" s="109"/>
      <c r="D51" s="109"/>
      <c r="E51" s="109"/>
      <c r="F51" s="108" t="s">
        <v>175</v>
      </c>
      <c r="G51" s="8"/>
      <c r="H51" s="8"/>
      <c r="I51" s="8"/>
    </row>
    <row r="52" spans="1:9" ht="12.95" customHeight="1" x14ac:dyDescent="0.25">
      <c r="A52" s="92" t="s">
        <v>173</v>
      </c>
      <c r="B52" s="120" t="s">
        <v>214</v>
      </c>
      <c r="C52" s="109"/>
      <c r="D52" s="109"/>
      <c r="E52" s="109"/>
      <c r="F52" s="4" t="s">
        <v>144</v>
      </c>
      <c r="G52" s="8">
        <f>'1.1.sz.mell.'!D116</f>
        <v>0</v>
      </c>
      <c r="H52" s="8">
        <f>'1.1.sz.mell.'!E116</f>
        <v>0</v>
      </c>
      <c r="I52" s="8"/>
    </row>
    <row r="53" spans="1:9" ht="12.95" customHeight="1" x14ac:dyDescent="0.25">
      <c r="A53" s="88" t="s">
        <v>176</v>
      </c>
      <c r="B53" s="120" t="s">
        <v>215</v>
      </c>
      <c r="C53" s="109"/>
      <c r="D53" s="109"/>
      <c r="E53" s="109"/>
      <c r="F53" s="106" t="s">
        <v>181</v>
      </c>
      <c r="G53" s="8"/>
      <c r="H53" s="8"/>
      <c r="I53" s="8"/>
    </row>
    <row r="54" spans="1:9" ht="12.95" customHeight="1" x14ac:dyDescent="0.25">
      <c r="A54" s="92" t="s">
        <v>179</v>
      </c>
      <c r="B54" s="121" t="s">
        <v>216</v>
      </c>
      <c r="C54" s="109"/>
      <c r="D54" s="109"/>
      <c r="E54" s="109"/>
      <c r="F54" s="108" t="s">
        <v>217</v>
      </c>
      <c r="G54" s="8"/>
      <c r="H54" s="8"/>
      <c r="I54" s="8"/>
    </row>
    <row r="55" spans="1:9" ht="12.95" customHeight="1" x14ac:dyDescent="0.25">
      <c r="A55" s="88" t="s">
        <v>182</v>
      </c>
      <c r="B55" s="122" t="s">
        <v>218</v>
      </c>
      <c r="C55" s="110">
        <f>+C56+C57+C58+C59+C60</f>
        <v>0</v>
      </c>
      <c r="D55" s="110">
        <f t="shared" ref="D55:E55" si="15">+D56+D57+D58+D59+D60</f>
        <v>0</v>
      </c>
      <c r="E55" s="110">
        <f t="shared" si="15"/>
        <v>0</v>
      </c>
      <c r="F55" s="123" t="s">
        <v>187</v>
      </c>
      <c r="G55" s="8"/>
      <c r="H55" s="8"/>
      <c r="I55" s="8"/>
    </row>
    <row r="56" spans="1:9" ht="12.95" customHeight="1" x14ac:dyDescent="0.25">
      <c r="A56" s="92" t="s">
        <v>185</v>
      </c>
      <c r="B56" s="121" t="s">
        <v>219</v>
      </c>
      <c r="C56" s="109">
        <f>'1.1.sz.mell.'!D68</f>
        <v>0</v>
      </c>
      <c r="D56" s="109">
        <f>'1.1.sz.mell.'!E68</f>
        <v>0</v>
      </c>
      <c r="E56" s="109">
        <f>'1.1.sz.mell.'!F68</f>
        <v>0</v>
      </c>
      <c r="F56" s="123" t="s">
        <v>220</v>
      </c>
      <c r="G56" s="8"/>
      <c r="H56" s="8"/>
      <c r="I56" s="8"/>
    </row>
    <row r="57" spans="1:9" ht="12.95" customHeight="1" x14ac:dyDescent="0.25">
      <c r="A57" s="88" t="s">
        <v>188</v>
      </c>
      <c r="B57" s="121" t="s">
        <v>221</v>
      </c>
      <c r="C57" s="109"/>
      <c r="D57" s="109"/>
      <c r="E57" s="109"/>
      <c r="F57" s="124"/>
      <c r="G57" s="8"/>
      <c r="H57" s="8"/>
      <c r="I57" s="8"/>
    </row>
    <row r="58" spans="1:9" ht="12.95" customHeight="1" x14ac:dyDescent="0.25">
      <c r="A58" s="92" t="s">
        <v>190</v>
      </c>
      <c r="B58" s="120" t="s">
        <v>222</v>
      </c>
      <c r="C58" s="109"/>
      <c r="D58" s="109"/>
      <c r="E58" s="109"/>
      <c r="F58" s="125"/>
      <c r="G58" s="8"/>
      <c r="H58" s="8"/>
      <c r="I58" s="8"/>
    </row>
    <row r="59" spans="1:9" ht="12.95" customHeight="1" x14ac:dyDescent="0.25">
      <c r="A59" s="88" t="s">
        <v>193</v>
      </c>
      <c r="B59" s="126" t="s">
        <v>223</v>
      </c>
      <c r="C59" s="109"/>
      <c r="D59" s="109"/>
      <c r="E59" s="109"/>
      <c r="F59" s="97"/>
      <c r="G59" s="8"/>
      <c r="H59" s="8"/>
      <c r="I59" s="8"/>
    </row>
    <row r="60" spans="1:9" ht="12.95" customHeight="1" thickBot="1" x14ac:dyDescent="0.3">
      <c r="A60" s="92" t="s">
        <v>196</v>
      </c>
      <c r="B60" s="127" t="s">
        <v>224</v>
      </c>
      <c r="C60" s="109"/>
      <c r="D60" s="109"/>
      <c r="E60" s="109"/>
      <c r="F60" s="125"/>
      <c r="G60" s="8"/>
      <c r="H60" s="8"/>
      <c r="I60" s="8"/>
    </row>
    <row r="61" spans="1:9" ht="21.75" customHeight="1" thickBot="1" x14ac:dyDescent="0.3">
      <c r="A61" s="102" t="s">
        <v>199</v>
      </c>
      <c r="B61" s="103" t="s">
        <v>225</v>
      </c>
      <c r="C61" s="104">
        <f>+C49+C55</f>
        <v>3600000</v>
      </c>
      <c r="D61" s="104">
        <f t="shared" ref="D61:E61" si="16">+D49+D55</f>
        <v>3736288</v>
      </c>
      <c r="E61" s="104">
        <f t="shared" si="16"/>
        <v>3736288</v>
      </c>
      <c r="F61" s="103" t="s">
        <v>226</v>
      </c>
      <c r="G61" s="1">
        <f>SUM(G49:G60)</f>
        <v>0</v>
      </c>
      <c r="H61" s="1">
        <f t="shared" ref="H61:I61" si="17">SUM(H49:H60)</f>
        <v>0</v>
      </c>
      <c r="I61" s="1">
        <f t="shared" si="17"/>
        <v>0</v>
      </c>
    </row>
    <row r="62" spans="1:9" ht="13.5" thickBot="1" x14ac:dyDescent="0.3">
      <c r="A62" s="102" t="s">
        <v>227</v>
      </c>
      <c r="B62" s="112" t="s">
        <v>228</v>
      </c>
      <c r="C62" s="113">
        <f>+C48+C61</f>
        <v>102927300</v>
      </c>
      <c r="D62" s="113">
        <f t="shared" ref="D62:E62" si="18">+D48+D61</f>
        <v>115246776</v>
      </c>
      <c r="E62" s="113">
        <f t="shared" si="18"/>
        <v>115063588</v>
      </c>
      <c r="F62" s="112" t="s">
        <v>229</v>
      </c>
      <c r="G62" s="113">
        <f>+G48+G61</f>
        <v>102927300</v>
      </c>
      <c r="H62" s="113">
        <f t="shared" ref="H62:I62" si="19">+H48+H61</f>
        <v>115246776</v>
      </c>
      <c r="I62" s="113">
        <f t="shared" si="19"/>
        <v>111800661</v>
      </c>
    </row>
    <row r="63" spans="1:9" ht="13.5" thickBot="1" x14ac:dyDescent="0.3">
      <c r="A63" s="102" t="s">
        <v>230</v>
      </c>
      <c r="B63" s="112" t="s">
        <v>197</v>
      </c>
      <c r="C63" s="113">
        <f>IF(C48-G48&lt;0,G48-C48,"-")</f>
        <v>3600000</v>
      </c>
      <c r="D63" s="113">
        <f>IF(D48-H48&lt;0,H48-D48,"-")</f>
        <v>3736288</v>
      </c>
      <c r="E63" s="113">
        <f t="shared" ref="E63" si="20">IF(E48-I48&lt;0,I48-E48,"-")</f>
        <v>473361</v>
      </c>
      <c r="F63" s="112" t="s">
        <v>198</v>
      </c>
      <c r="G63" s="113" t="str">
        <f>IF(C48-G48&gt;0,C48-G48,"-")</f>
        <v>-</v>
      </c>
      <c r="H63" s="113" t="str">
        <f t="shared" ref="H63:I63" si="21">IF(D48-H48&gt;0,D48-H48,"-")</f>
        <v>-</v>
      </c>
      <c r="I63" s="113" t="str">
        <f t="shared" si="21"/>
        <v>-</v>
      </c>
    </row>
    <row r="64" spans="1:9" ht="13.5" thickBot="1" x14ac:dyDescent="0.3">
      <c r="A64" s="102" t="s">
        <v>231</v>
      </c>
      <c r="B64" s="112" t="s">
        <v>200</v>
      </c>
      <c r="C64" s="113" t="str">
        <f>IF(C48+C49-G62&lt;0,G62-(C48+C49+C56),"-")</f>
        <v>-</v>
      </c>
      <c r="D64" s="113" t="str">
        <f t="shared" ref="D64:E64" si="22">IF(D48+D49-H62&lt;0,H62-(D48+D49+D56),"-")</f>
        <v>-</v>
      </c>
      <c r="E64" s="113" t="str">
        <f t="shared" si="22"/>
        <v>-</v>
      </c>
      <c r="F64" s="112" t="s">
        <v>201</v>
      </c>
      <c r="G64" s="113" t="str">
        <f>IF(C48+C49-G62&gt;0,C48+C49-G62,"-")</f>
        <v>-</v>
      </c>
      <c r="H64" s="113" t="str">
        <f t="shared" ref="H64:I64" si="23">IF(D48+D49-H62&gt;0,D48+D49-H62,"-")</f>
        <v>-</v>
      </c>
      <c r="I64" s="113">
        <f t="shared" si="23"/>
        <v>3262927</v>
      </c>
    </row>
    <row r="65" spans="1:9" ht="13.5" thickBot="1" x14ac:dyDescent="0.3">
      <c r="A65" s="102" t="s">
        <v>232</v>
      </c>
      <c r="B65" s="112" t="s">
        <v>233</v>
      </c>
      <c r="C65" s="113">
        <f>SUM(C62,C28)</f>
        <v>294173034</v>
      </c>
      <c r="D65" s="113">
        <f t="shared" ref="D65:E65" si="24">SUM(D62,D28)</f>
        <v>286871697</v>
      </c>
      <c r="E65" s="113">
        <f t="shared" si="24"/>
        <v>283196849</v>
      </c>
      <c r="F65" s="112" t="s">
        <v>234</v>
      </c>
      <c r="G65" s="113">
        <f>SUM(G62,G28)</f>
        <v>294173034</v>
      </c>
      <c r="H65" s="113">
        <f t="shared" ref="H65:I65" si="25">SUM(H62,H28)</f>
        <v>286871697</v>
      </c>
      <c r="I65" s="113">
        <f t="shared" si="25"/>
        <v>244478219</v>
      </c>
    </row>
    <row r="67" spans="1:9" x14ac:dyDescent="0.25">
      <c r="F67" s="10">
        <f>G65-C65</f>
        <v>0</v>
      </c>
    </row>
  </sheetData>
  <mergeCells count="3">
    <mergeCell ref="A3:A4"/>
    <mergeCell ref="A34:A35"/>
    <mergeCell ref="B32:G32"/>
  </mergeCells>
  <phoneticPr fontId="24" type="noConversion"/>
  <printOptions horizontalCentered="1"/>
  <pageMargins left="0.7" right="0.7" top="0.75" bottom="0.75" header="0.3" footer="0.3"/>
  <pageSetup paperSize="9" scale="71" fitToHeight="0" orientation="landscape" r:id="rId1"/>
  <headerFooter alignWithMargins="0">
    <oddHeader xml:space="preserve">&amp;R&amp;"Times New Roman CE,Félkövér dőlt"&amp;14 2. melléklet&amp;11 </oddHeader>
  </headerFooter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7"/>
  <sheetViews>
    <sheetView view="pageLayout" topLeftCell="A32" zoomScaleNormal="100" workbookViewId="0">
      <selection activeCell="B45" sqref="B45"/>
    </sheetView>
  </sheetViews>
  <sheetFormatPr defaultColWidth="9.140625" defaultRowHeight="12.75" x14ac:dyDescent="0.25"/>
  <cols>
    <col min="1" max="1" width="5.85546875" style="10" customWidth="1"/>
    <col min="2" max="2" width="47.28515625" style="76" customWidth="1"/>
    <col min="3" max="5" width="14" style="10" customWidth="1"/>
    <col min="6" max="6" width="47.28515625" style="10" customWidth="1"/>
    <col min="7" max="9" width="14" style="10" customWidth="1"/>
    <col min="10" max="16384" width="9.140625" style="10"/>
  </cols>
  <sheetData>
    <row r="1" spans="1:9" ht="39.75" customHeight="1" x14ac:dyDescent="0.25">
      <c r="B1" s="74" t="s">
        <v>706</v>
      </c>
      <c r="C1" s="75"/>
      <c r="D1" s="75"/>
      <c r="E1" s="75"/>
      <c r="F1" s="75"/>
      <c r="G1" s="75"/>
      <c r="H1" s="75"/>
      <c r="I1" s="75"/>
    </row>
    <row r="2" spans="1:9" ht="14.25" thickBot="1" x14ac:dyDescent="0.3">
      <c r="G2" s="77"/>
      <c r="H2" s="77"/>
    </row>
    <row r="3" spans="1:9" ht="18" customHeight="1" thickBot="1" x14ac:dyDescent="0.3">
      <c r="A3" s="592" t="s">
        <v>2</v>
      </c>
      <c r="B3" s="78" t="s">
        <v>151</v>
      </c>
      <c r="C3" s="79"/>
      <c r="D3" s="144"/>
      <c r="E3" s="144"/>
      <c r="F3" s="78" t="s">
        <v>152</v>
      </c>
      <c r="G3" s="80"/>
      <c r="H3" s="160"/>
      <c r="I3" s="681"/>
    </row>
    <row r="4" spans="1:9" s="82" customFormat="1" ht="24.75" thickBot="1" x14ac:dyDescent="0.3">
      <c r="A4" s="593"/>
      <c r="B4" s="81" t="s">
        <v>153</v>
      </c>
      <c r="C4" s="20" t="s">
        <v>451</v>
      </c>
      <c r="D4" s="159" t="s">
        <v>454</v>
      </c>
      <c r="E4" s="9" t="s">
        <v>455</v>
      </c>
      <c r="F4" s="81" t="s">
        <v>153</v>
      </c>
      <c r="G4" s="20" t="s">
        <v>451</v>
      </c>
      <c r="H4" s="159" t="s">
        <v>454</v>
      </c>
      <c r="I4" s="294" t="s">
        <v>455</v>
      </c>
    </row>
    <row r="5" spans="1:9" s="87" customFormat="1" ht="12" customHeight="1" thickBot="1" x14ac:dyDescent="0.3">
      <c r="A5" s="83">
        <v>1</v>
      </c>
      <c r="B5" s="84">
        <v>2</v>
      </c>
      <c r="C5" s="85" t="s">
        <v>27</v>
      </c>
      <c r="D5" s="85" t="s">
        <v>134</v>
      </c>
      <c r="E5" s="85" t="s">
        <v>41</v>
      </c>
      <c r="F5" s="85" t="s">
        <v>63</v>
      </c>
      <c r="G5" s="85" t="s">
        <v>141</v>
      </c>
      <c r="H5" s="85" t="s">
        <v>81</v>
      </c>
      <c r="I5" s="85" t="s">
        <v>83</v>
      </c>
    </row>
    <row r="6" spans="1:9" ht="12.95" customHeight="1" x14ac:dyDescent="0.25">
      <c r="A6" s="88" t="s">
        <v>4</v>
      </c>
      <c r="B6" s="89" t="s">
        <v>154</v>
      </c>
      <c r="C6" s="90">
        <f>'1.1.sz.mell.'!D5</f>
        <v>71229081</v>
      </c>
      <c r="D6" s="90">
        <v>41072454</v>
      </c>
      <c r="E6" s="90">
        <v>41072454</v>
      </c>
      <c r="F6" s="89" t="s">
        <v>155</v>
      </c>
      <c r="G6" s="91">
        <f>'1.1.sz.mell.'!D99</f>
        <v>47217119</v>
      </c>
      <c r="H6" s="91">
        <v>33488513</v>
      </c>
      <c r="I6" s="91">
        <v>27365174</v>
      </c>
    </row>
    <row r="7" spans="1:9" ht="12.95" customHeight="1" x14ac:dyDescent="0.25">
      <c r="A7" s="92" t="s">
        <v>15</v>
      </c>
      <c r="B7" s="93" t="s">
        <v>156</v>
      </c>
      <c r="C7" s="94">
        <f>'1.1.sz.mell.'!D12</f>
        <v>77643914</v>
      </c>
      <c r="D7" s="94">
        <v>75259978</v>
      </c>
      <c r="E7" s="94">
        <v>75259978</v>
      </c>
      <c r="F7" s="93" t="s">
        <v>123</v>
      </c>
      <c r="G7" s="91">
        <f>'1.1.sz.mell.'!D100</f>
        <v>8352589</v>
      </c>
      <c r="H7" s="91">
        <v>5200863</v>
      </c>
      <c r="I7" s="91">
        <v>3124923</v>
      </c>
    </row>
    <row r="8" spans="1:9" ht="12.95" customHeight="1" x14ac:dyDescent="0.25">
      <c r="A8" s="92" t="s">
        <v>27</v>
      </c>
      <c r="B8" s="93" t="s">
        <v>158</v>
      </c>
      <c r="C8" s="94">
        <f>'1.1.sz.mell.'!D26</f>
        <v>3465000</v>
      </c>
      <c r="D8" s="94">
        <v>7797905</v>
      </c>
      <c r="E8" s="94">
        <v>5895324</v>
      </c>
      <c r="F8" s="93" t="s">
        <v>157</v>
      </c>
      <c r="G8" s="91">
        <f>'1.1.sz.mell.'!D101</f>
        <v>45506335</v>
      </c>
      <c r="H8" s="91">
        <v>37596639</v>
      </c>
      <c r="I8" s="91">
        <v>30576032</v>
      </c>
    </row>
    <row r="9" spans="1:9" ht="12.95" customHeight="1" x14ac:dyDescent="0.25">
      <c r="A9" s="92" t="s">
        <v>134</v>
      </c>
      <c r="B9" s="93" t="s">
        <v>238</v>
      </c>
      <c r="C9" s="94">
        <f>'1.1.sz.mell.'!D34</f>
        <v>10886894</v>
      </c>
      <c r="D9" s="94">
        <v>11072000</v>
      </c>
      <c r="E9" s="94">
        <f>10555790</f>
        <v>10555790</v>
      </c>
      <c r="F9" s="93" t="s">
        <v>125</v>
      </c>
      <c r="G9" s="91">
        <f>'1.1.sz.mell.'!D102</f>
        <v>15373400</v>
      </c>
      <c r="H9" s="91">
        <v>15981375</v>
      </c>
      <c r="I9" s="91">
        <v>14495350</v>
      </c>
    </row>
    <row r="10" spans="1:9" ht="12.95" customHeight="1" x14ac:dyDescent="0.25">
      <c r="A10" s="92" t="s">
        <v>41</v>
      </c>
      <c r="B10" s="95" t="s">
        <v>159</v>
      </c>
      <c r="C10" s="94">
        <f>'1.1.sz.mell.'!D52</f>
        <v>0</v>
      </c>
      <c r="D10" s="94">
        <v>475428</v>
      </c>
      <c r="E10" s="94">
        <v>375548</v>
      </c>
      <c r="F10" s="93" t="s">
        <v>127</v>
      </c>
      <c r="G10" s="91">
        <f>'1.1.sz.mell.'!D103</f>
        <v>12237475</v>
      </c>
      <c r="H10" s="91">
        <v>15294278</v>
      </c>
      <c r="I10" s="91">
        <v>14392778</v>
      </c>
    </row>
    <row r="11" spans="1:9" ht="12.95" customHeight="1" x14ac:dyDescent="0.25">
      <c r="A11" s="92" t="s">
        <v>63</v>
      </c>
      <c r="B11" s="93" t="s">
        <v>160</v>
      </c>
      <c r="C11" s="96"/>
      <c r="D11" s="96"/>
      <c r="E11" s="96"/>
      <c r="F11" s="93" t="s">
        <v>133</v>
      </c>
      <c r="G11" s="3">
        <f>'1.1.sz.mell.'!D105</f>
        <v>12257997</v>
      </c>
      <c r="H11" s="3">
        <v>19375635</v>
      </c>
      <c r="I11" s="3">
        <f>'1.1.sz.mell.'!F105</f>
        <v>0</v>
      </c>
    </row>
    <row r="12" spans="1:9" ht="12.95" customHeight="1" x14ac:dyDescent="0.25">
      <c r="A12" s="92" t="s">
        <v>141</v>
      </c>
      <c r="B12" s="93"/>
      <c r="C12" s="96"/>
      <c r="D12" s="96"/>
      <c r="E12" s="96"/>
      <c r="F12" s="97" t="s">
        <v>394</v>
      </c>
      <c r="G12" s="3">
        <f>'1.1.sz.mell.'!D106</f>
        <v>47451655</v>
      </c>
      <c r="H12" s="3">
        <f>'1.1.sz.mell.'!E106</f>
        <v>0</v>
      </c>
      <c r="I12" s="3">
        <f>'1.1.sz.mell.'!F106</f>
        <v>0</v>
      </c>
    </row>
    <row r="13" spans="1:9" ht="12.95" customHeight="1" x14ac:dyDescent="0.25">
      <c r="A13" s="92" t="s">
        <v>81</v>
      </c>
      <c r="B13" s="97"/>
      <c r="C13" s="94"/>
      <c r="D13" s="94"/>
      <c r="E13" s="94"/>
      <c r="F13" s="97"/>
      <c r="G13" s="3"/>
      <c r="H13" s="3"/>
      <c r="I13" s="3"/>
    </row>
    <row r="14" spans="1:9" ht="12.95" customHeight="1" x14ac:dyDescent="0.25">
      <c r="A14" s="92" t="s">
        <v>83</v>
      </c>
      <c r="B14" s="98"/>
      <c r="C14" s="96"/>
      <c r="D14" s="96"/>
      <c r="E14" s="96"/>
      <c r="F14" s="97"/>
      <c r="G14" s="3"/>
      <c r="H14" s="3"/>
      <c r="I14" s="3"/>
    </row>
    <row r="15" spans="1:9" ht="12.95" customHeight="1" x14ac:dyDescent="0.25">
      <c r="A15" s="92" t="s">
        <v>146</v>
      </c>
      <c r="B15" s="97"/>
      <c r="C15" s="94"/>
      <c r="D15" s="94"/>
      <c r="E15" s="94"/>
      <c r="F15" s="97"/>
      <c r="G15" s="3"/>
      <c r="H15" s="3"/>
      <c r="I15" s="3"/>
    </row>
    <row r="16" spans="1:9" ht="12.95" customHeight="1" x14ac:dyDescent="0.25">
      <c r="A16" s="92" t="s">
        <v>162</v>
      </c>
      <c r="B16" s="97"/>
      <c r="C16" s="94"/>
      <c r="D16" s="94"/>
      <c r="E16" s="94"/>
      <c r="F16" s="97"/>
      <c r="G16" s="3"/>
      <c r="H16" s="3"/>
      <c r="I16" s="3"/>
    </row>
    <row r="17" spans="1:9" ht="12.95" customHeight="1" thickBot="1" x14ac:dyDescent="0.3">
      <c r="A17" s="92" t="s">
        <v>163</v>
      </c>
      <c r="B17" s="99"/>
      <c r="C17" s="100"/>
      <c r="D17" s="100"/>
      <c r="E17" s="100"/>
      <c r="F17" s="97"/>
      <c r="G17" s="101"/>
      <c r="H17" s="101"/>
      <c r="I17" s="101"/>
    </row>
    <row r="18" spans="1:9" ht="15.95" customHeight="1" thickBot="1" x14ac:dyDescent="0.3">
      <c r="A18" s="102" t="s">
        <v>164</v>
      </c>
      <c r="B18" s="103" t="s">
        <v>165</v>
      </c>
      <c r="C18" s="104">
        <f>SUM(C6:C7,C8:C10,C13:C17)</f>
        <v>163224889</v>
      </c>
      <c r="D18" s="104">
        <f t="shared" ref="D18:E18" si="0">SUM(D6:D7,D8:D10,D13:D17)</f>
        <v>135677765</v>
      </c>
      <c r="E18" s="104">
        <f t="shared" si="0"/>
        <v>133159094</v>
      </c>
      <c r="F18" s="103" t="s">
        <v>166</v>
      </c>
      <c r="G18" s="1">
        <f>SUM(G6:G17)</f>
        <v>188396570</v>
      </c>
      <c r="H18" s="1">
        <f t="shared" ref="H18:I18" si="1">SUM(H6:H17)</f>
        <v>126937303</v>
      </c>
      <c r="I18" s="1">
        <f t="shared" si="1"/>
        <v>89954257</v>
      </c>
    </row>
    <row r="19" spans="1:9" ht="12.95" customHeight="1" x14ac:dyDescent="0.25">
      <c r="A19" s="105" t="s">
        <v>167</v>
      </c>
      <c r="B19" s="106" t="s">
        <v>168</v>
      </c>
      <c r="C19" s="107">
        <f>+C20+C21+C22+C23</f>
        <v>28020845</v>
      </c>
      <c r="D19" s="107">
        <f t="shared" ref="D19:E19" si="2">+D20+D21+D22+D23</f>
        <v>28317525</v>
      </c>
      <c r="E19" s="107">
        <f t="shared" si="2"/>
        <v>28317525</v>
      </c>
      <c r="F19" s="108" t="s">
        <v>169</v>
      </c>
      <c r="G19" s="7"/>
      <c r="H19" s="7"/>
      <c r="I19" s="7"/>
    </row>
    <row r="20" spans="1:9" ht="12.95" customHeight="1" x14ac:dyDescent="0.25">
      <c r="A20" s="92" t="s">
        <v>170</v>
      </c>
      <c r="B20" s="108" t="s">
        <v>171</v>
      </c>
      <c r="C20" s="109">
        <f>25171681</f>
        <v>25171681</v>
      </c>
      <c r="D20" s="109">
        <v>21485069</v>
      </c>
      <c r="E20" s="109">
        <v>21485069</v>
      </c>
      <c r="F20" s="108" t="s">
        <v>172</v>
      </c>
      <c r="G20" s="8"/>
      <c r="H20" s="8"/>
      <c r="I20" s="8"/>
    </row>
    <row r="21" spans="1:9" ht="12.95" customHeight="1" x14ac:dyDescent="0.25">
      <c r="A21" s="92" t="s">
        <v>173</v>
      </c>
      <c r="B21" s="108" t="s">
        <v>174</v>
      </c>
      <c r="C21" s="109"/>
      <c r="D21" s="109"/>
      <c r="E21" s="109"/>
      <c r="F21" s="108" t="s">
        <v>175</v>
      </c>
      <c r="G21" s="8"/>
      <c r="H21" s="8"/>
      <c r="I21" s="8"/>
    </row>
    <row r="22" spans="1:9" ht="12.95" customHeight="1" x14ac:dyDescent="0.25">
      <c r="A22" s="92" t="s">
        <v>176</v>
      </c>
      <c r="B22" s="108" t="s">
        <v>177</v>
      </c>
      <c r="C22" s="109">
        <f>'1.1.sz.mell.'!D82</f>
        <v>0</v>
      </c>
      <c r="D22" s="109">
        <f>'1.1.sz.mell.'!E82</f>
        <v>0</v>
      </c>
      <c r="E22" s="109">
        <f>'1.1.sz.mell.'!F82</f>
        <v>0</v>
      </c>
      <c r="F22" s="108" t="s">
        <v>178</v>
      </c>
      <c r="G22" s="8"/>
      <c r="H22" s="8"/>
      <c r="I22" s="8"/>
    </row>
    <row r="23" spans="1:9" ht="12.95" customHeight="1" x14ac:dyDescent="0.25">
      <c r="A23" s="92" t="s">
        <v>179</v>
      </c>
      <c r="B23" s="108" t="s">
        <v>180</v>
      </c>
      <c r="C23" s="109">
        <v>2849164</v>
      </c>
      <c r="D23" s="109">
        <f>'1.1.sz.mell.'!E80</f>
        <v>6832456</v>
      </c>
      <c r="E23" s="109">
        <f>'1.1.sz.mell.'!F80</f>
        <v>6832456</v>
      </c>
      <c r="F23" s="106" t="s">
        <v>181</v>
      </c>
      <c r="G23" s="8"/>
      <c r="H23" s="8"/>
      <c r="I23" s="8"/>
    </row>
    <row r="24" spans="1:9" ht="12.95" customHeight="1" x14ac:dyDescent="0.25">
      <c r="A24" s="92" t="s">
        <v>182</v>
      </c>
      <c r="B24" s="108" t="s">
        <v>183</v>
      </c>
      <c r="C24" s="110">
        <f>+C25+C26</f>
        <v>0</v>
      </c>
      <c r="D24" s="110">
        <f t="shared" ref="D24:E24" si="3">+D25+D26</f>
        <v>0</v>
      </c>
      <c r="E24" s="110">
        <f t="shared" si="3"/>
        <v>0</v>
      </c>
      <c r="F24" s="108" t="s">
        <v>184</v>
      </c>
      <c r="G24" s="8"/>
      <c r="H24" s="8"/>
      <c r="I24" s="8"/>
    </row>
    <row r="25" spans="1:9" ht="12.95" customHeight="1" x14ac:dyDescent="0.25">
      <c r="A25" s="105" t="s">
        <v>185</v>
      </c>
      <c r="B25" s="106" t="s">
        <v>186</v>
      </c>
      <c r="C25" s="111"/>
      <c r="D25" s="111"/>
      <c r="E25" s="111"/>
      <c r="F25" s="89" t="s">
        <v>703</v>
      </c>
      <c r="G25" s="7">
        <f>'1.1.sz.mell.'!D127</f>
        <v>0</v>
      </c>
      <c r="H25" s="7">
        <v>29265519</v>
      </c>
      <c r="I25" s="13">
        <v>28824618</v>
      </c>
    </row>
    <row r="26" spans="1:9" ht="12.95" customHeight="1" thickBot="1" x14ac:dyDescent="0.3">
      <c r="A26" s="92" t="s">
        <v>188</v>
      </c>
      <c r="B26" s="108" t="s">
        <v>189</v>
      </c>
      <c r="C26" s="109"/>
      <c r="D26" s="109"/>
      <c r="E26" s="109"/>
      <c r="F26" s="4" t="s">
        <v>144</v>
      </c>
      <c r="G26" s="8">
        <f>'1.1.sz.mell.'!D126</f>
        <v>2849164</v>
      </c>
      <c r="H26" s="8">
        <f>'1.1.sz.mell.'!E126</f>
        <v>7792468</v>
      </c>
      <c r="I26" s="8">
        <v>7792468</v>
      </c>
    </row>
    <row r="27" spans="1:9" ht="15.95" customHeight="1" thickBot="1" x14ac:dyDescent="0.3">
      <c r="A27" s="102" t="s">
        <v>190</v>
      </c>
      <c r="B27" s="103" t="s">
        <v>191</v>
      </c>
      <c r="C27" s="104">
        <f>+C19+C24</f>
        <v>28020845</v>
      </c>
      <c r="D27" s="104">
        <f t="shared" ref="D27:E27" si="4">+D19+D24</f>
        <v>28317525</v>
      </c>
      <c r="E27" s="104">
        <f t="shared" si="4"/>
        <v>28317525</v>
      </c>
      <c r="F27" s="103" t="s">
        <v>192</v>
      </c>
      <c r="G27" s="1">
        <f>SUM(G19:G26)</f>
        <v>2849164</v>
      </c>
      <c r="H27" s="1">
        <f t="shared" ref="H27:I27" si="5">SUM(H19:H26)</f>
        <v>37057987</v>
      </c>
      <c r="I27" s="1">
        <f t="shared" si="5"/>
        <v>36617086</v>
      </c>
    </row>
    <row r="28" spans="1:9" ht="13.5" thickBot="1" x14ac:dyDescent="0.3">
      <c r="A28" s="102" t="s">
        <v>193</v>
      </c>
      <c r="B28" s="112" t="s">
        <v>194</v>
      </c>
      <c r="C28" s="113">
        <f>+C18+C27</f>
        <v>191245734</v>
      </c>
      <c r="D28" s="113">
        <f t="shared" ref="D28:E28" si="6">+D18+D27</f>
        <v>163995290</v>
      </c>
      <c r="E28" s="113">
        <f t="shared" si="6"/>
        <v>161476619</v>
      </c>
      <c r="F28" s="112" t="s">
        <v>195</v>
      </c>
      <c r="G28" s="113">
        <f>+G18+G27</f>
        <v>191245734</v>
      </c>
      <c r="H28" s="113">
        <f t="shared" ref="H28:I28" si="7">+H18+H27</f>
        <v>163995290</v>
      </c>
      <c r="I28" s="113">
        <f t="shared" si="7"/>
        <v>126571343</v>
      </c>
    </row>
    <row r="29" spans="1:9" ht="13.5" thickBot="1" x14ac:dyDescent="0.3">
      <c r="A29" s="102" t="s">
        <v>196</v>
      </c>
      <c r="B29" s="112" t="s">
        <v>197</v>
      </c>
      <c r="C29" s="113">
        <f>IF(C18-G18&lt;0,G18-C18,"-")</f>
        <v>25171681</v>
      </c>
      <c r="D29" s="113" t="str">
        <f t="shared" ref="D29:E29" si="8">IF(D18-H18&lt;0,H18-D18,"-")</f>
        <v>-</v>
      </c>
      <c r="E29" s="113" t="str">
        <f t="shared" si="8"/>
        <v>-</v>
      </c>
      <c r="F29" s="112" t="s">
        <v>198</v>
      </c>
      <c r="G29" s="113" t="str">
        <f>IF(C18-G18&gt;0,C18-G18,"-")</f>
        <v>-</v>
      </c>
      <c r="H29" s="113">
        <f t="shared" ref="H29:I29" si="9">IF(D18-H18&gt;0,D18-H18,"-")</f>
        <v>8740462</v>
      </c>
      <c r="I29" s="113">
        <f t="shared" si="9"/>
        <v>43204837</v>
      </c>
    </row>
    <row r="30" spans="1:9" ht="13.5" thickBot="1" x14ac:dyDescent="0.3">
      <c r="A30" s="102" t="s">
        <v>199</v>
      </c>
      <c r="B30" s="112" t="s">
        <v>200</v>
      </c>
      <c r="C30" s="113" t="str">
        <f>IF(C18+C19-G28&lt;0,G28-(C18+C19),"-")</f>
        <v>-</v>
      </c>
      <c r="D30" s="113" t="str">
        <f t="shared" ref="D30:E30" si="10">IF(D18+D19-H28&lt;0,H28-(D18+D19),"-")</f>
        <v>-</v>
      </c>
      <c r="E30" s="113" t="str">
        <f t="shared" si="10"/>
        <v>-</v>
      </c>
      <c r="F30" s="112" t="s">
        <v>201</v>
      </c>
      <c r="G30" s="113" t="str">
        <f>IF(C18+C19-G28&gt;0,C18+C19-G28,"-")</f>
        <v>-</v>
      </c>
      <c r="H30" s="113" t="str">
        <f t="shared" ref="H30:I30" si="11">IF(D18+D19-H28&gt;0,D18+D19-H28,"-")</f>
        <v>-</v>
      </c>
      <c r="I30" s="113">
        <f t="shared" si="11"/>
        <v>34905276</v>
      </c>
    </row>
    <row r="31" spans="1:9" ht="18.75" x14ac:dyDescent="0.25">
      <c r="B31" s="147"/>
      <c r="C31" s="147"/>
      <c r="D31" s="147"/>
      <c r="E31" s="147"/>
      <c r="F31" s="147"/>
      <c r="I31" s="147"/>
    </row>
    <row r="32" spans="1:9" ht="31.5" customHeight="1" x14ac:dyDescent="0.25">
      <c r="B32" s="596" t="s">
        <v>707</v>
      </c>
      <c r="C32" s="596"/>
      <c r="D32" s="596"/>
      <c r="E32" s="596"/>
      <c r="F32" s="596"/>
      <c r="G32" s="596"/>
      <c r="H32" s="409"/>
      <c r="I32" s="75"/>
    </row>
    <row r="33" spans="1:9" ht="14.25" thickBot="1" x14ac:dyDescent="0.3">
      <c r="G33" s="77"/>
      <c r="H33" s="77"/>
    </row>
    <row r="34" spans="1:9" ht="13.5" thickBot="1" x14ac:dyDescent="0.3">
      <c r="A34" s="594" t="s">
        <v>2</v>
      </c>
      <c r="B34" s="78" t="s">
        <v>151</v>
      </c>
      <c r="C34" s="79"/>
      <c r="D34" s="144"/>
      <c r="E34" s="144"/>
      <c r="F34" s="78" t="s">
        <v>152</v>
      </c>
      <c r="G34" s="80"/>
      <c r="H34" s="160"/>
      <c r="I34" s="681"/>
    </row>
    <row r="35" spans="1:9" s="82" customFormat="1" ht="24.75" thickBot="1" x14ac:dyDescent="0.3">
      <c r="A35" s="595"/>
      <c r="B35" s="81" t="s">
        <v>153</v>
      </c>
      <c r="C35" s="20" t="s">
        <v>451</v>
      </c>
      <c r="D35" s="159" t="s">
        <v>454</v>
      </c>
      <c r="E35" s="9" t="s">
        <v>455</v>
      </c>
      <c r="F35" s="81" t="s">
        <v>153</v>
      </c>
      <c r="G35" s="20" t="s">
        <v>451</v>
      </c>
      <c r="H35" s="159" t="s">
        <v>454</v>
      </c>
      <c r="I35" s="294" t="s">
        <v>455</v>
      </c>
    </row>
    <row r="36" spans="1:9" s="82" customFormat="1" ht="13.5" thickBot="1" x14ac:dyDescent="0.3">
      <c r="A36" s="83">
        <v>1</v>
      </c>
      <c r="B36" s="84">
        <v>2</v>
      </c>
      <c r="C36" s="85">
        <v>3</v>
      </c>
      <c r="D36" s="85">
        <v>4</v>
      </c>
      <c r="E36" s="85">
        <v>5</v>
      </c>
      <c r="F36" s="85">
        <v>6</v>
      </c>
      <c r="G36" s="85">
        <v>7</v>
      </c>
      <c r="H36" s="85">
        <v>8</v>
      </c>
      <c r="I36" s="85">
        <v>9</v>
      </c>
    </row>
    <row r="37" spans="1:9" ht="12.95" customHeight="1" x14ac:dyDescent="0.25">
      <c r="A37" s="88" t="s">
        <v>4</v>
      </c>
      <c r="B37" s="89" t="s">
        <v>202</v>
      </c>
      <c r="C37" s="90">
        <f>'1.1.sz.mell.'!D19</f>
        <v>99327300</v>
      </c>
      <c r="D37" s="90">
        <f>'1.1.sz.mell.'!E19</f>
        <v>111327300</v>
      </c>
      <c r="E37" s="90">
        <f>'1.1.sz.mell.'!F19</f>
        <v>111327300</v>
      </c>
      <c r="F37" s="89" t="s">
        <v>128</v>
      </c>
      <c r="G37" s="91">
        <f>'1.1.sz.mell.'!D109</f>
        <v>99327300</v>
      </c>
      <c r="H37" s="91">
        <f>'1.3.sz.mell.'!F109</f>
        <v>88425044</v>
      </c>
      <c r="I37" s="91">
        <v>88425044</v>
      </c>
    </row>
    <row r="38" spans="1:9" x14ac:dyDescent="0.25">
      <c r="A38" s="92" t="s">
        <v>15</v>
      </c>
      <c r="B38" s="93" t="s">
        <v>203</v>
      </c>
      <c r="C38" s="94"/>
      <c r="D38" s="94"/>
      <c r="E38" s="94"/>
      <c r="F38" s="93" t="s">
        <v>204</v>
      </c>
      <c r="G38" s="91">
        <f>'1.1.sz.mell.'!D110</f>
        <v>0</v>
      </c>
      <c r="H38" s="91">
        <f>'1.1.sz.mell.'!E110</f>
        <v>0</v>
      </c>
      <c r="I38" s="91">
        <f>'1.1.sz.mell.'!F110</f>
        <v>0</v>
      </c>
    </row>
    <row r="39" spans="1:9" ht="12.95" customHeight="1" x14ac:dyDescent="0.25">
      <c r="A39" s="92" t="s">
        <v>27</v>
      </c>
      <c r="B39" s="93" t="s">
        <v>205</v>
      </c>
      <c r="C39" s="94">
        <f>'1.1.sz.mell.'!D46</f>
        <v>0</v>
      </c>
      <c r="D39" s="94">
        <f>'1.1.sz.mell.'!E46</f>
        <v>0</v>
      </c>
      <c r="E39" s="94">
        <f>'1.1.sz.mell.'!F46</f>
        <v>0</v>
      </c>
      <c r="F39" s="93" t="s">
        <v>130</v>
      </c>
      <c r="G39" s="91">
        <f>'1.1.sz.mell.'!D111</f>
        <v>0</v>
      </c>
      <c r="H39" s="91">
        <f>'1.1.sz.mell.'!E111</f>
        <v>23221732</v>
      </c>
      <c r="I39" s="91">
        <v>23221732</v>
      </c>
    </row>
    <row r="40" spans="1:9" ht="12.95" customHeight="1" x14ac:dyDescent="0.25">
      <c r="A40" s="92" t="s">
        <v>134</v>
      </c>
      <c r="B40" s="93" t="s">
        <v>206</v>
      </c>
      <c r="C40" s="94">
        <f>'1.1.sz.mell.'!D59</f>
        <v>0</v>
      </c>
      <c r="D40" s="94">
        <v>183188</v>
      </c>
      <c r="E40" s="94"/>
      <c r="F40" s="93" t="s">
        <v>207</v>
      </c>
      <c r="G40" s="91">
        <f>'1.1.sz.mell.'!D112</f>
        <v>0</v>
      </c>
      <c r="H40" s="91">
        <f>'1.1.sz.mell.'!E112</f>
        <v>0</v>
      </c>
      <c r="I40" s="91">
        <f>'1.1.sz.mell.'!F112</f>
        <v>0</v>
      </c>
    </row>
    <row r="41" spans="1:9" ht="12.75" customHeight="1" x14ac:dyDescent="0.25">
      <c r="A41" s="92" t="s">
        <v>41</v>
      </c>
      <c r="B41" s="93"/>
      <c r="C41" s="94"/>
      <c r="D41" s="94"/>
      <c r="E41" s="94"/>
      <c r="F41" s="93" t="s">
        <v>132</v>
      </c>
      <c r="G41" s="91">
        <v>3600000</v>
      </c>
      <c r="H41" s="91">
        <v>3000000</v>
      </c>
      <c r="I41" s="91">
        <f>'1.1.sz.mell.'!F113</f>
        <v>0</v>
      </c>
    </row>
    <row r="42" spans="1:9" ht="12.95" customHeight="1" x14ac:dyDescent="0.25">
      <c r="A42" s="92" t="s">
        <v>63</v>
      </c>
      <c r="B42" s="93"/>
      <c r="C42" s="96"/>
      <c r="D42" s="96"/>
      <c r="E42" s="96"/>
      <c r="F42" s="97" t="s">
        <v>348</v>
      </c>
      <c r="G42" s="3">
        <f>'1.1.sz.mell.'!D107</f>
        <v>0</v>
      </c>
      <c r="H42" s="3">
        <f>'1.1.sz.mell.'!E107</f>
        <v>0</v>
      </c>
      <c r="I42" s="3">
        <f>'1.1.sz.mell.'!F107</f>
        <v>0</v>
      </c>
    </row>
    <row r="43" spans="1:9" ht="12.95" customHeight="1" x14ac:dyDescent="0.25">
      <c r="A43" s="92" t="s">
        <v>141</v>
      </c>
      <c r="B43" s="97"/>
      <c r="C43" s="94"/>
      <c r="D43" s="94"/>
      <c r="E43" s="94"/>
      <c r="F43" s="97" t="s">
        <v>394</v>
      </c>
      <c r="G43" s="3"/>
      <c r="H43" s="3"/>
      <c r="I43" s="3"/>
    </row>
    <row r="44" spans="1:9" ht="12.95" customHeight="1" x14ac:dyDescent="0.25">
      <c r="A44" s="92" t="s">
        <v>81</v>
      </c>
      <c r="B44" s="97"/>
      <c r="C44" s="94"/>
      <c r="D44" s="94"/>
      <c r="E44" s="94"/>
      <c r="F44" s="97"/>
      <c r="G44" s="3"/>
      <c r="H44" s="3"/>
      <c r="I44" s="3"/>
    </row>
    <row r="45" spans="1:9" ht="12.95" customHeight="1" x14ac:dyDescent="0.25">
      <c r="A45" s="92" t="s">
        <v>83</v>
      </c>
      <c r="B45" s="97"/>
      <c r="C45" s="96"/>
      <c r="D45" s="96"/>
      <c r="E45" s="96"/>
      <c r="F45" s="97"/>
      <c r="G45" s="3"/>
      <c r="H45" s="3"/>
      <c r="I45" s="3"/>
    </row>
    <row r="46" spans="1:9" x14ac:dyDescent="0.25">
      <c r="A46" s="92" t="s">
        <v>146</v>
      </c>
      <c r="B46" s="97"/>
      <c r="C46" s="96"/>
      <c r="D46" s="96"/>
      <c r="E46" s="96"/>
      <c r="F46" s="97"/>
      <c r="G46" s="3"/>
      <c r="H46" s="3"/>
      <c r="I46" s="3"/>
    </row>
    <row r="47" spans="1:9" ht="12.95" customHeight="1" thickBot="1" x14ac:dyDescent="0.3">
      <c r="A47" s="105" t="s">
        <v>162</v>
      </c>
      <c r="B47" s="114"/>
      <c r="C47" s="115"/>
      <c r="D47" s="115"/>
      <c r="E47" s="115"/>
      <c r="F47" s="116" t="s">
        <v>161</v>
      </c>
      <c r="G47" s="117"/>
      <c r="H47" s="117"/>
      <c r="I47" s="117"/>
    </row>
    <row r="48" spans="1:9" ht="15.95" customHeight="1" thickBot="1" x14ac:dyDescent="0.3">
      <c r="A48" s="102" t="s">
        <v>163</v>
      </c>
      <c r="B48" s="103" t="s">
        <v>208</v>
      </c>
      <c r="C48" s="104">
        <f>+C37+C39+C40+C42+C43+C44+C45+C46+C47</f>
        <v>99327300</v>
      </c>
      <c r="D48" s="104">
        <f t="shared" ref="D48:E48" si="12">+D37+D39+D40+D42+D43+D44+D45+D46+D47</f>
        <v>111510488</v>
      </c>
      <c r="E48" s="104">
        <f t="shared" si="12"/>
        <v>111327300</v>
      </c>
      <c r="F48" s="103" t="s">
        <v>209</v>
      </c>
      <c r="G48" s="1">
        <f>+G37+G39+G41+G42+G43+G44+G45+G46+G47</f>
        <v>102927300</v>
      </c>
      <c r="H48" s="1">
        <f t="shared" ref="H48:I48" si="13">+H37+H39+H41+H42+H43+H44+H45+H46+H47</f>
        <v>114646776</v>
      </c>
      <c r="I48" s="1">
        <f t="shared" si="13"/>
        <v>111646776</v>
      </c>
    </row>
    <row r="49" spans="1:9" ht="12.95" customHeight="1" x14ac:dyDescent="0.25">
      <c r="A49" s="88" t="s">
        <v>164</v>
      </c>
      <c r="B49" s="118" t="s">
        <v>210</v>
      </c>
      <c r="C49" s="119">
        <f>+C50+C51+C52+C53+C54</f>
        <v>3600000</v>
      </c>
      <c r="D49" s="119">
        <f t="shared" ref="D49:E49" si="14">+D50+D51+D52+D53+D54</f>
        <v>3136288</v>
      </c>
      <c r="E49" s="119">
        <f t="shared" si="14"/>
        <v>3136288</v>
      </c>
      <c r="F49" s="108" t="s">
        <v>169</v>
      </c>
      <c r="G49" s="6"/>
      <c r="H49" s="6"/>
      <c r="I49" s="6"/>
    </row>
    <row r="50" spans="1:9" ht="12.95" customHeight="1" x14ac:dyDescent="0.25">
      <c r="A50" s="92" t="s">
        <v>167</v>
      </c>
      <c r="B50" s="120" t="s">
        <v>211</v>
      </c>
      <c r="C50" s="109">
        <v>3600000</v>
      </c>
      <c r="D50" s="109">
        <v>3136288</v>
      </c>
      <c r="E50" s="109">
        <f>24621357-E20</f>
        <v>3136288</v>
      </c>
      <c r="F50" s="108" t="s">
        <v>212</v>
      </c>
      <c r="G50" s="8"/>
      <c r="H50" s="8"/>
      <c r="I50" s="8"/>
    </row>
    <row r="51" spans="1:9" ht="12.95" customHeight="1" x14ac:dyDescent="0.25">
      <c r="A51" s="88" t="s">
        <v>170</v>
      </c>
      <c r="B51" s="120" t="s">
        <v>213</v>
      </c>
      <c r="C51" s="109"/>
      <c r="D51" s="109"/>
      <c r="E51" s="109"/>
      <c r="F51" s="108" t="s">
        <v>175</v>
      </c>
      <c r="G51" s="8"/>
      <c r="H51" s="8"/>
      <c r="I51" s="8"/>
    </row>
    <row r="52" spans="1:9" ht="12.95" customHeight="1" x14ac:dyDescent="0.25">
      <c r="A52" s="92" t="s">
        <v>173</v>
      </c>
      <c r="B52" s="120" t="s">
        <v>214</v>
      </c>
      <c r="C52" s="109"/>
      <c r="D52" s="109"/>
      <c r="E52" s="109"/>
      <c r="F52" s="108" t="s">
        <v>178</v>
      </c>
      <c r="G52" s="8">
        <f>'1.1.sz.mell.'!D116</f>
        <v>0</v>
      </c>
      <c r="H52" s="8">
        <f>'1.1.sz.mell.'!E116</f>
        <v>0</v>
      </c>
      <c r="I52" s="8">
        <f>'1.1.sz.mell.'!F116</f>
        <v>0</v>
      </c>
    </row>
    <row r="53" spans="1:9" ht="12.95" customHeight="1" x14ac:dyDescent="0.25">
      <c r="A53" s="88" t="s">
        <v>176</v>
      </c>
      <c r="B53" s="120" t="s">
        <v>215</v>
      </c>
      <c r="C53" s="109"/>
      <c r="D53" s="109"/>
      <c r="E53" s="109"/>
      <c r="F53" s="106" t="s">
        <v>181</v>
      </c>
      <c r="G53" s="8"/>
      <c r="H53" s="8"/>
      <c r="I53" s="8"/>
    </row>
    <row r="54" spans="1:9" ht="12.95" customHeight="1" x14ac:dyDescent="0.25">
      <c r="A54" s="92" t="s">
        <v>179</v>
      </c>
      <c r="B54" s="121" t="s">
        <v>216</v>
      </c>
      <c r="C54" s="109"/>
      <c r="D54" s="109"/>
      <c r="E54" s="109"/>
      <c r="F54" s="108" t="s">
        <v>217</v>
      </c>
      <c r="G54" s="8"/>
      <c r="H54" s="8"/>
      <c r="I54" s="8"/>
    </row>
    <row r="55" spans="1:9" ht="12.95" customHeight="1" x14ac:dyDescent="0.25">
      <c r="A55" s="88" t="s">
        <v>182</v>
      </c>
      <c r="B55" s="122" t="s">
        <v>218</v>
      </c>
      <c r="C55" s="110">
        <f>+C56+C57+C58+C59+C60</f>
        <v>0</v>
      </c>
      <c r="D55" s="110">
        <f t="shared" ref="D55:E55" si="15">+D56+D57+D58+D59+D60</f>
        <v>0</v>
      </c>
      <c r="E55" s="110">
        <f t="shared" si="15"/>
        <v>0</v>
      </c>
      <c r="F55" s="123" t="s">
        <v>187</v>
      </c>
      <c r="G55" s="8"/>
      <c r="H55" s="8"/>
      <c r="I55" s="8"/>
    </row>
    <row r="56" spans="1:9" ht="12.95" customHeight="1" x14ac:dyDescent="0.25">
      <c r="A56" s="92" t="s">
        <v>185</v>
      </c>
      <c r="B56" s="121" t="s">
        <v>219</v>
      </c>
      <c r="C56" s="109">
        <f>'1.1.sz.mell.'!D68</f>
        <v>0</v>
      </c>
      <c r="D56" s="109">
        <f>'1.1.sz.mell.'!E68</f>
        <v>0</v>
      </c>
      <c r="E56" s="109">
        <f>'1.1.sz.mell.'!F68</f>
        <v>0</v>
      </c>
      <c r="F56" s="123" t="s">
        <v>220</v>
      </c>
      <c r="G56" s="8"/>
      <c r="H56" s="8"/>
      <c r="I56" s="8"/>
    </row>
    <row r="57" spans="1:9" ht="12.95" customHeight="1" x14ac:dyDescent="0.25">
      <c r="A57" s="88" t="s">
        <v>188</v>
      </c>
      <c r="B57" s="121" t="s">
        <v>221</v>
      </c>
      <c r="C57" s="109"/>
      <c r="D57" s="109"/>
      <c r="E57" s="109"/>
      <c r="F57" s="124"/>
      <c r="G57" s="8"/>
      <c r="H57" s="8"/>
      <c r="I57" s="8"/>
    </row>
    <row r="58" spans="1:9" ht="12.95" customHeight="1" x14ac:dyDescent="0.25">
      <c r="A58" s="92" t="s">
        <v>190</v>
      </c>
      <c r="B58" s="120" t="s">
        <v>222</v>
      </c>
      <c r="C58" s="109"/>
      <c r="D58" s="109"/>
      <c r="E58" s="109"/>
      <c r="F58" s="125"/>
      <c r="G58" s="8"/>
      <c r="H58" s="8"/>
      <c r="I58" s="8"/>
    </row>
    <row r="59" spans="1:9" ht="12.95" customHeight="1" x14ac:dyDescent="0.25">
      <c r="A59" s="88" t="s">
        <v>193</v>
      </c>
      <c r="B59" s="126" t="s">
        <v>223</v>
      </c>
      <c r="C59" s="109"/>
      <c r="D59" s="109"/>
      <c r="E59" s="109"/>
      <c r="F59" s="97"/>
      <c r="G59" s="8"/>
      <c r="H59" s="8"/>
      <c r="I59" s="8"/>
    </row>
    <row r="60" spans="1:9" ht="12.95" customHeight="1" thickBot="1" x14ac:dyDescent="0.3">
      <c r="A60" s="92" t="s">
        <v>196</v>
      </c>
      <c r="B60" s="127" t="s">
        <v>224</v>
      </c>
      <c r="C60" s="109"/>
      <c r="D60" s="109"/>
      <c r="E60" s="109"/>
      <c r="F60" s="125"/>
      <c r="G60" s="8"/>
      <c r="H60" s="8"/>
      <c r="I60" s="8"/>
    </row>
    <row r="61" spans="1:9" ht="21.75" customHeight="1" thickBot="1" x14ac:dyDescent="0.3">
      <c r="A61" s="102" t="s">
        <v>199</v>
      </c>
      <c r="B61" s="103" t="s">
        <v>225</v>
      </c>
      <c r="C61" s="104">
        <f>+C49+C55</f>
        <v>3600000</v>
      </c>
      <c r="D61" s="104">
        <f t="shared" ref="D61:E61" si="16">+D49+D55</f>
        <v>3136288</v>
      </c>
      <c r="E61" s="104">
        <f t="shared" si="16"/>
        <v>3136288</v>
      </c>
      <c r="F61" s="103" t="s">
        <v>226</v>
      </c>
      <c r="G61" s="1">
        <f>SUM(G49:G60)</f>
        <v>0</v>
      </c>
      <c r="H61" s="1">
        <f t="shared" ref="H61:I61" si="17">SUM(H49:H60)</f>
        <v>0</v>
      </c>
      <c r="I61" s="1">
        <f t="shared" si="17"/>
        <v>0</v>
      </c>
    </row>
    <row r="62" spans="1:9" ht="13.5" thickBot="1" x14ac:dyDescent="0.3">
      <c r="A62" s="102" t="s">
        <v>227</v>
      </c>
      <c r="B62" s="112" t="s">
        <v>228</v>
      </c>
      <c r="C62" s="113">
        <f>+C48+C61</f>
        <v>102927300</v>
      </c>
      <c r="D62" s="113">
        <f t="shared" ref="D62:E62" si="18">+D48+D61</f>
        <v>114646776</v>
      </c>
      <c r="E62" s="113">
        <f t="shared" si="18"/>
        <v>114463588</v>
      </c>
      <c r="F62" s="112" t="s">
        <v>229</v>
      </c>
      <c r="G62" s="113">
        <f>+G48+G61</f>
        <v>102927300</v>
      </c>
      <c r="H62" s="113">
        <f t="shared" ref="H62:I62" si="19">+H48+H61</f>
        <v>114646776</v>
      </c>
      <c r="I62" s="113">
        <f t="shared" si="19"/>
        <v>111646776</v>
      </c>
    </row>
    <row r="63" spans="1:9" ht="13.5" thickBot="1" x14ac:dyDescent="0.3">
      <c r="A63" s="102" t="s">
        <v>230</v>
      </c>
      <c r="B63" s="112" t="s">
        <v>197</v>
      </c>
      <c r="C63" s="113">
        <f>IF(C48-G48&lt;0,G48-C48,"-")</f>
        <v>3600000</v>
      </c>
      <c r="D63" s="113">
        <f t="shared" ref="D63" si="20">IF(D48-H48&lt;0,H48-D48,"-")</f>
        <v>3136288</v>
      </c>
      <c r="E63" s="113">
        <f>IF(E48-I48&lt;0,I48-E48,"-")</f>
        <v>319476</v>
      </c>
      <c r="F63" s="112" t="s">
        <v>198</v>
      </c>
      <c r="G63" s="113" t="str">
        <f>IF(C48-G48&gt;0,C48-G48,"-")</f>
        <v>-</v>
      </c>
      <c r="H63" s="113" t="str">
        <f t="shared" ref="H63:I63" si="21">IF(D48-H48&gt;0,D48-H48,"-")</f>
        <v>-</v>
      </c>
      <c r="I63" s="113" t="str">
        <f t="shared" si="21"/>
        <v>-</v>
      </c>
    </row>
    <row r="64" spans="1:9" ht="13.5" thickBot="1" x14ac:dyDescent="0.3">
      <c r="A64" s="102" t="s">
        <v>231</v>
      </c>
      <c r="B64" s="112" t="s">
        <v>200</v>
      </c>
      <c r="C64" s="113" t="str">
        <f>IF(C48+C49-G62&lt;0,G62-(C48+C49+C56),"-")</f>
        <v>-</v>
      </c>
      <c r="D64" s="113" t="str">
        <f t="shared" ref="D64:E64" si="22">IF(D48+D49-H62&lt;0,H62-(D48+D49+D56),"-")</f>
        <v>-</v>
      </c>
      <c r="E64" s="113" t="str">
        <f t="shared" si="22"/>
        <v>-</v>
      </c>
      <c r="F64" s="112" t="s">
        <v>201</v>
      </c>
      <c r="G64" s="113" t="str">
        <f>IF(C48+C49-G62&gt;0,C48+C49-G62,"-")</f>
        <v>-</v>
      </c>
      <c r="H64" s="113" t="str">
        <f t="shared" ref="H64:I64" si="23">IF(D48+D49-H62&gt;0,D48+D49-H62,"-")</f>
        <v>-</v>
      </c>
      <c r="I64" s="113">
        <f t="shared" si="23"/>
        <v>2816812</v>
      </c>
    </row>
    <row r="65" spans="1:9" ht="13.5" thickBot="1" x14ac:dyDescent="0.3">
      <c r="A65" s="102" t="s">
        <v>232</v>
      </c>
      <c r="B65" s="112" t="s">
        <v>233</v>
      </c>
      <c r="C65" s="113">
        <f>SUM(C62,C28)</f>
        <v>294173034</v>
      </c>
      <c r="D65" s="113">
        <f t="shared" ref="D65:E65" si="24">SUM(D62,D28)</f>
        <v>278642066</v>
      </c>
      <c r="E65" s="113">
        <f t="shared" si="24"/>
        <v>275940207</v>
      </c>
      <c r="F65" s="112" t="s">
        <v>234</v>
      </c>
      <c r="G65" s="113">
        <f>SUM(G62,G28)</f>
        <v>294173034</v>
      </c>
      <c r="H65" s="113">
        <f t="shared" ref="H65:I65" si="25">SUM(H62,H28)</f>
        <v>278642066</v>
      </c>
      <c r="I65" s="113">
        <f t="shared" si="25"/>
        <v>238218119</v>
      </c>
    </row>
    <row r="67" spans="1:9" x14ac:dyDescent="0.25">
      <c r="F67" s="10">
        <f>G65-C65</f>
        <v>0</v>
      </c>
    </row>
  </sheetData>
  <mergeCells count="3">
    <mergeCell ref="A3:A4"/>
    <mergeCell ref="B32:G32"/>
    <mergeCell ref="A34:A35"/>
  </mergeCells>
  <pageMargins left="0.7" right="0.7" top="0.75" bottom="0.75" header="0.3" footer="0.3"/>
  <pageSetup paperSize="9" scale="71" fitToHeight="0" orientation="landscape" r:id="rId1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65"/>
  <sheetViews>
    <sheetView view="pageLayout" topLeftCell="B34" zoomScaleNormal="100" workbookViewId="0">
      <selection activeCell="B8" sqref="B8"/>
    </sheetView>
  </sheetViews>
  <sheetFormatPr defaultColWidth="9.140625" defaultRowHeight="15.75" x14ac:dyDescent="0.25"/>
  <cols>
    <col min="1" max="1" width="10" style="582" customWidth="1"/>
    <col min="2" max="2" width="47.7109375" style="530" bestFit="1" customWidth="1"/>
    <col min="3" max="3" width="13.7109375" style="530" bestFit="1" customWidth="1"/>
    <col min="4" max="4" width="8.28515625" style="530" bestFit="1" customWidth="1"/>
    <col min="5" max="5" width="18.28515625" style="530" bestFit="1" customWidth="1"/>
    <col min="6" max="6" width="13.7109375" style="530" customWidth="1"/>
    <col min="7" max="7" width="16.5703125" style="530" bestFit="1" customWidth="1"/>
    <col min="8" max="8" width="14.5703125" style="530" customWidth="1"/>
    <col min="9" max="9" width="13.7109375" style="530" bestFit="1" customWidth="1"/>
    <col min="10" max="16384" width="9.140625" style="530"/>
  </cols>
  <sheetData>
    <row r="1" spans="1:9" ht="21" thickBot="1" x14ac:dyDescent="0.3">
      <c r="A1" s="602" t="s">
        <v>755</v>
      </c>
      <c r="B1" s="604" t="s">
        <v>756</v>
      </c>
      <c r="C1" s="684" t="s">
        <v>708</v>
      </c>
      <c r="D1" s="685"/>
      <c r="E1" s="685"/>
      <c r="F1" s="685"/>
      <c r="G1" s="685"/>
      <c r="H1" s="685"/>
      <c r="I1" s="685"/>
    </row>
    <row r="2" spans="1:9" s="533" customFormat="1" ht="32.25" thickBot="1" x14ac:dyDescent="0.3">
      <c r="A2" s="603"/>
      <c r="B2" s="605"/>
      <c r="C2" s="531" t="s">
        <v>757</v>
      </c>
      <c r="D2" s="532" t="s">
        <v>758</v>
      </c>
      <c r="E2" s="597" t="s">
        <v>759</v>
      </c>
      <c r="F2" s="531" t="s">
        <v>757</v>
      </c>
      <c r="G2" s="532" t="s">
        <v>758</v>
      </c>
      <c r="H2" s="597" t="s">
        <v>760</v>
      </c>
      <c r="I2" s="597" t="s">
        <v>455</v>
      </c>
    </row>
    <row r="3" spans="1:9" s="533" customFormat="1" ht="16.5" thickBot="1" x14ac:dyDescent="0.3">
      <c r="A3" s="534"/>
      <c r="B3" s="535" t="s">
        <v>151</v>
      </c>
      <c r="C3" s="606" t="s">
        <v>761</v>
      </c>
      <c r="D3" s="607"/>
      <c r="E3" s="598"/>
      <c r="F3" s="608" t="s">
        <v>761</v>
      </c>
      <c r="G3" s="609"/>
      <c r="H3" s="598"/>
      <c r="I3" s="598"/>
    </row>
    <row r="4" spans="1:9" s="540" customFormat="1" ht="16.5" thickBot="1" x14ac:dyDescent="0.3">
      <c r="A4" s="536" t="s">
        <v>4</v>
      </c>
      <c r="B4" s="537" t="s">
        <v>762</v>
      </c>
      <c r="C4" s="538">
        <f>SUM(C5:C15)</f>
        <v>4826000</v>
      </c>
      <c r="D4" s="538">
        <f t="shared" ref="D4:G4" si="0">SUM(D5:D15)</f>
        <v>0</v>
      </c>
      <c r="E4" s="539">
        <f t="shared" si="0"/>
        <v>4826000</v>
      </c>
      <c r="F4" s="539">
        <f t="shared" si="0"/>
        <v>3150786</v>
      </c>
      <c r="G4" s="539">
        <f t="shared" si="0"/>
        <v>4682909</v>
      </c>
      <c r="H4" s="539">
        <f>SUM(F4:G4)</f>
        <v>7833695</v>
      </c>
      <c r="I4" s="538">
        <f>SUM(I5:I15)</f>
        <v>6861706</v>
      </c>
    </row>
    <row r="5" spans="1:9" s="544" customFormat="1" x14ac:dyDescent="0.25">
      <c r="A5" s="541" t="s">
        <v>763</v>
      </c>
      <c r="B5" s="542" t="s">
        <v>44</v>
      </c>
      <c r="C5" s="543"/>
      <c r="D5" s="543"/>
      <c r="E5" s="543">
        <f>SUM(C5:D5)</f>
        <v>0</v>
      </c>
      <c r="F5" s="543"/>
      <c r="G5" s="543"/>
      <c r="H5" s="543">
        <f t="shared" ref="H5:H62" si="1">SUM(F5:G5)</f>
        <v>0</v>
      </c>
      <c r="I5" s="543"/>
    </row>
    <row r="6" spans="1:9" s="544" customFormat="1" x14ac:dyDescent="0.25">
      <c r="A6" s="541" t="s">
        <v>764</v>
      </c>
      <c r="B6" s="545" t="s">
        <v>46</v>
      </c>
      <c r="C6" s="416">
        <v>2600000</v>
      </c>
      <c r="D6" s="416"/>
      <c r="E6" s="416">
        <f t="shared" ref="E6:E15" si="2">SUM(C6:D6)</f>
        <v>2600000</v>
      </c>
      <c r="F6" s="416"/>
      <c r="G6" s="416">
        <v>3687330</v>
      </c>
      <c r="H6" s="416">
        <f t="shared" si="1"/>
        <v>3687330</v>
      </c>
      <c r="I6" s="416">
        <v>3687328</v>
      </c>
    </row>
    <row r="7" spans="1:9" s="544" customFormat="1" x14ac:dyDescent="0.25">
      <c r="A7" s="541" t="s">
        <v>765</v>
      </c>
      <c r="B7" s="545" t="s">
        <v>48</v>
      </c>
      <c r="C7" s="416"/>
      <c r="D7" s="416"/>
      <c r="E7" s="416">
        <f t="shared" si="2"/>
        <v>0</v>
      </c>
      <c r="F7" s="416"/>
      <c r="G7" s="416"/>
      <c r="H7" s="416">
        <f t="shared" si="1"/>
        <v>0</v>
      </c>
      <c r="I7" s="416"/>
    </row>
    <row r="8" spans="1:9" s="544" customFormat="1" x14ac:dyDescent="0.25">
      <c r="A8" s="541" t="s">
        <v>766</v>
      </c>
      <c r="B8" s="545" t="s">
        <v>50</v>
      </c>
      <c r="C8" s="416"/>
      <c r="D8" s="416"/>
      <c r="E8" s="416">
        <f t="shared" si="2"/>
        <v>0</v>
      </c>
      <c r="F8" s="416"/>
      <c r="G8" s="416"/>
      <c r="H8" s="416">
        <f t="shared" si="1"/>
        <v>0</v>
      </c>
      <c r="I8" s="416"/>
    </row>
    <row r="9" spans="1:9" s="544" customFormat="1" x14ac:dyDescent="0.25">
      <c r="A9" s="541" t="s">
        <v>126</v>
      </c>
      <c r="B9" s="545" t="s">
        <v>52</v>
      </c>
      <c r="C9" s="416">
        <v>1200000</v>
      </c>
      <c r="D9" s="416"/>
      <c r="E9" s="416">
        <f t="shared" si="2"/>
        <v>1200000</v>
      </c>
      <c r="F9" s="416">
        <v>1715715</v>
      </c>
      <c r="G9" s="416"/>
      <c r="H9" s="416">
        <f t="shared" si="1"/>
        <v>1715715</v>
      </c>
      <c r="I9" s="416">
        <v>1713605</v>
      </c>
    </row>
    <row r="10" spans="1:9" s="544" customFormat="1" x14ac:dyDescent="0.25">
      <c r="A10" s="541" t="s">
        <v>767</v>
      </c>
      <c r="B10" s="545" t="s">
        <v>54</v>
      </c>
      <c r="C10" s="416">
        <v>1026000</v>
      </c>
      <c r="D10" s="416"/>
      <c r="E10" s="416">
        <f t="shared" si="2"/>
        <v>1026000</v>
      </c>
      <c r="F10" s="416">
        <v>463240</v>
      </c>
      <c r="G10" s="416">
        <v>995579</v>
      </c>
      <c r="H10" s="416">
        <f t="shared" si="1"/>
        <v>1458819</v>
      </c>
      <c r="I10" s="416">
        <v>1458248</v>
      </c>
    </row>
    <row r="11" spans="1:9" s="544" customFormat="1" x14ac:dyDescent="0.25">
      <c r="A11" s="541" t="s">
        <v>768</v>
      </c>
      <c r="B11" s="545" t="s">
        <v>56</v>
      </c>
      <c r="C11" s="416"/>
      <c r="D11" s="416"/>
      <c r="E11" s="416">
        <f t="shared" si="2"/>
        <v>0</v>
      </c>
      <c r="F11" s="416">
        <v>969306</v>
      </c>
      <c r="G11" s="416"/>
      <c r="H11" s="416">
        <f t="shared" si="1"/>
        <v>969306</v>
      </c>
      <c r="I11" s="416"/>
    </row>
    <row r="12" spans="1:9" s="544" customFormat="1" x14ac:dyDescent="0.25">
      <c r="A12" s="541" t="s">
        <v>769</v>
      </c>
      <c r="B12" s="545" t="s">
        <v>58</v>
      </c>
      <c r="C12" s="416"/>
      <c r="D12" s="416"/>
      <c r="E12" s="416">
        <f t="shared" si="2"/>
        <v>0</v>
      </c>
      <c r="F12" s="416">
        <v>91</v>
      </c>
      <c r="G12" s="416"/>
      <c r="H12" s="416">
        <f t="shared" si="1"/>
        <v>91</v>
      </c>
      <c r="I12" s="416">
        <v>91</v>
      </c>
    </row>
    <row r="13" spans="1:9" s="544" customFormat="1" x14ac:dyDescent="0.25">
      <c r="A13" s="541" t="s">
        <v>770</v>
      </c>
      <c r="B13" s="545" t="s">
        <v>60</v>
      </c>
      <c r="C13" s="546"/>
      <c r="D13" s="546"/>
      <c r="E13" s="546">
        <f t="shared" si="2"/>
        <v>0</v>
      </c>
      <c r="F13" s="546">
        <v>2434</v>
      </c>
      <c r="G13" s="546"/>
      <c r="H13" s="546">
        <f t="shared" si="1"/>
        <v>2434</v>
      </c>
      <c r="I13" s="546">
        <v>2434</v>
      </c>
    </row>
    <row r="14" spans="1:9" s="544" customFormat="1" x14ac:dyDescent="0.25">
      <c r="A14" s="541" t="s">
        <v>771</v>
      </c>
      <c r="B14" s="547" t="s">
        <v>439</v>
      </c>
      <c r="C14" s="548"/>
      <c r="D14" s="548"/>
      <c r="E14" s="548"/>
      <c r="F14" s="548"/>
      <c r="G14" s="548"/>
      <c r="H14" s="548">
        <f t="shared" si="1"/>
        <v>0</v>
      </c>
      <c r="I14" s="548"/>
    </row>
    <row r="15" spans="1:9" s="544" customFormat="1" ht="16.5" thickBot="1" x14ac:dyDescent="0.3">
      <c r="A15" s="541" t="s">
        <v>772</v>
      </c>
      <c r="B15" s="547" t="s">
        <v>62</v>
      </c>
      <c r="C15" s="548"/>
      <c r="D15" s="548"/>
      <c r="E15" s="548">
        <f t="shared" si="2"/>
        <v>0</v>
      </c>
      <c r="F15" s="548"/>
      <c r="G15" s="548"/>
      <c r="H15" s="548">
        <f t="shared" si="1"/>
        <v>0</v>
      </c>
      <c r="I15" s="548"/>
    </row>
    <row r="16" spans="1:9" s="540" customFormat="1" ht="32.25" thickBot="1" x14ac:dyDescent="0.3">
      <c r="A16" s="536" t="s">
        <v>15</v>
      </c>
      <c r="B16" s="537" t="s">
        <v>773</v>
      </c>
      <c r="C16" s="539">
        <f t="shared" ref="C16:E16" si="3">SUM(C17:C21)</f>
        <v>0</v>
      </c>
      <c r="D16" s="539">
        <f t="shared" si="3"/>
        <v>0</v>
      </c>
      <c r="E16" s="539">
        <f t="shared" si="3"/>
        <v>0</v>
      </c>
      <c r="F16" s="539"/>
      <c r="G16" s="539"/>
      <c r="H16" s="539">
        <f t="shared" si="1"/>
        <v>0</v>
      </c>
      <c r="I16" s="539"/>
    </row>
    <row r="17" spans="1:9" s="550" customFormat="1" x14ac:dyDescent="0.25">
      <c r="A17" s="541" t="s">
        <v>335</v>
      </c>
      <c r="B17" s="542" t="s">
        <v>18</v>
      </c>
      <c r="C17" s="549"/>
      <c r="D17" s="549"/>
      <c r="E17" s="549">
        <f t="shared" ref="E17:E21" si="4">SUM(C17:D17)</f>
        <v>0</v>
      </c>
      <c r="F17" s="549"/>
      <c r="G17" s="549"/>
      <c r="H17" s="549">
        <f t="shared" si="1"/>
        <v>0</v>
      </c>
      <c r="I17" s="549"/>
    </row>
    <row r="18" spans="1:9" s="550" customFormat="1" ht="31.5" x14ac:dyDescent="0.25">
      <c r="A18" s="541" t="s">
        <v>336</v>
      </c>
      <c r="B18" s="545" t="s">
        <v>20</v>
      </c>
      <c r="C18" s="549"/>
      <c r="D18" s="549"/>
      <c r="E18" s="549">
        <f t="shared" si="4"/>
        <v>0</v>
      </c>
      <c r="F18" s="549"/>
      <c r="G18" s="549"/>
      <c r="H18" s="549">
        <f t="shared" si="1"/>
        <v>0</v>
      </c>
      <c r="I18" s="549"/>
    </row>
    <row r="19" spans="1:9" s="550" customFormat="1" ht="31.5" x14ac:dyDescent="0.25">
      <c r="A19" s="541" t="s">
        <v>337</v>
      </c>
      <c r="B19" s="545" t="s">
        <v>22</v>
      </c>
      <c r="C19" s="549"/>
      <c r="D19" s="549"/>
      <c r="E19" s="549">
        <f t="shared" si="4"/>
        <v>0</v>
      </c>
      <c r="F19" s="549"/>
      <c r="G19" s="549"/>
      <c r="H19" s="549">
        <f t="shared" si="1"/>
        <v>0</v>
      </c>
      <c r="I19" s="549"/>
    </row>
    <row r="20" spans="1:9" s="550" customFormat="1" ht="31.5" x14ac:dyDescent="0.25">
      <c r="A20" s="541" t="s">
        <v>774</v>
      </c>
      <c r="B20" s="545" t="s">
        <v>24</v>
      </c>
      <c r="C20" s="549"/>
      <c r="D20" s="549"/>
      <c r="E20" s="549">
        <f t="shared" si="4"/>
        <v>0</v>
      </c>
      <c r="F20" s="549"/>
      <c r="G20" s="549"/>
      <c r="H20" s="549">
        <f t="shared" si="1"/>
        <v>0</v>
      </c>
      <c r="I20" s="549"/>
    </row>
    <row r="21" spans="1:9" s="550" customFormat="1" ht="32.25" thickBot="1" x14ac:dyDescent="0.3">
      <c r="A21" s="541" t="s">
        <v>775</v>
      </c>
      <c r="B21" s="551" t="s">
        <v>235</v>
      </c>
      <c r="C21" s="549"/>
      <c r="D21" s="549"/>
      <c r="E21" s="549">
        <f t="shared" si="4"/>
        <v>0</v>
      </c>
      <c r="F21" s="549"/>
      <c r="G21" s="549"/>
      <c r="H21" s="549">
        <f t="shared" si="1"/>
        <v>0</v>
      </c>
      <c r="I21" s="549"/>
    </row>
    <row r="22" spans="1:9" s="550" customFormat="1" ht="16.5" thickBot="1" x14ac:dyDescent="0.3">
      <c r="A22" s="552" t="s">
        <v>27</v>
      </c>
      <c r="B22" s="553" t="s">
        <v>158</v>
      </c>
      <c r="C22" s="554"/>
      <c r="D22" s="554"/>
      <c r="E22" s="554"/>
      <c r="F22" s="554"/>
      <c r="G22" s="554"/>
      <c r="H22" s="554">
        <f t="shared" si="1"/>
        <v>0</v>
      </c>
      <c r="I22" s="554"/>
    </row>
    <row r="23" spans="1:9" s="550" customFormat="1" ht="32.25" thickBot="1" x14ac:dyDescent="0.3">
      <c r="A23" s="552" t="s">
        <v>134</v>
      </c>
      <c r="B23" s="553" t="s">
        <v>776</v>
      </c>
      <c r="C23" s="539">
        <f>+C24+C28</f>
        <v>0</v>
      </c>
      <c r="D23" s="539">
        <f>+D24+D28</f>
        <v>0</v>
      </c>
      <c r="E23" s="539">
        <f>+E24+E28</f>
        <v>0</v>
      </c>
      <c r="F23" s="539"/>
      <c r="G23" s="539"/>
      <c r="H23" s="539">
        <f t="shared" si="1"/>
        <v>0</v>
      </c>
      <c r="I23" s="539"/>
    </row>
    <row r="24" spans="1:9" s="550" customFormat="1" x14ac:dyDescent="0.25">
      <c r="A24" s="555" t="s">
        <v>338</v>
      </c>
      <c r="B24" s="542" t="s">
        <v>30</v>
      </c>
      <c r="C24" s="556"/>
      <c r="D24" s="556"/>
      <c r="E24" s="556">
        <f>SUM(C24:D24)</f>
        <v>0</v>
      </c>
      <c r="F24" s="556"/>
      <c r="G24" s="556"/>
      <c r="H24" s="556">
        <f t="shared" si="1"/>
        <v>0</v>
      </c>
      <c r="I24" s="556"/>
    </row>
    <row r="25" spans="1:9" s="550" customFormat="1" ht="31.5" x14ac:dyDescent="0.25">
      <c r="A25" s="555" t="s">
        <v>339</v>
      </c>
      <c r="B25" s="545" t="s">
        <v>32</v>
      </c>
      <c r="C25" s="416"/>
      <c r="D25" s="416"/>
      <c r="E25" s="416"/>
      <c r="F25" s="416"/>
      <c r="G25" s="416"/>
      <c r="H25" s="416">
        <f t="shared" si="1"/>
        <v>0</v>
      </c>
      <c r="I25" s="416"/>
    </row>
    <row r="26" spans="1:9" s="550" customFormat="1" ht="31.5" x14ac:dyDescent="0.25">
      <c r="A26" s="555" t="s">
        <v>340</v>
      </c>
      <c r="B26" s="545" t="s">
        <v>34</v>
      </c>
      <c r="C26" s="416"/>
      <c r="D26" s="416"/>
      <c r="E26" s="416"/>
      <c r="F26" s="416"/>
      <c r="G26" s="416"/>
      <c r="H26" s="416">
        <f t="shared" si="1"/>
        <v>0</v>
      </c>
      <c r="I26" s="416"/>
    </row>
    <row r="27" spans="1:9" s="550" customFormat="1" ht="31.5" x14ac:dyDescent="0.25">
      <c r="A27" s="555" t="s">
        <v>341</v>
      </c>
      <c r="B27" s="545" t="s">
        <v>36</v>
      </c>
      <c r="C27" s="416"/>
      <c r="D27" s="416"/>
      <c r="E27" s="416"/>
      <c r="F27" s="416"/>
      <c r="G27" s="416"/>
      <c r="H27" s="416">
        <f t="shared" si="1"/>
        <v>0</v>
      </c>
      <c r="I27" s="416"/>
    </row>
    <row r="28" spans="1:9" s="550" customFormat="1" ht="32.25" thickBot="1" x14ac:dyDescent="0.3">
      <c r="A28" s="555" t="s">
        <v>342</v>
      </c>
      <c r="B28" s="557" t="s">
        <v>236</v>
      </c>
      <c r="C28" s="558"/>
      <c r="D28" s="558"/>
      <c r="E28" s="558">
        <f>SUM(C28:D28)</f>
        <v>0</v>
      </c>
      <c r="F28" s="558"/>
      <c r="G28" s="558"/>
      <c r="H28" s="558">
        <f t="shared" si="1"/>
        <v>0</v>
      </c>
      <c r="I28" s="558"/>
    </row>
    <row r="29" spans="1:9" s="550" customFormat="1" ht="16.5" thickBot="1" x14ac:dyDescent="0.3">
      <c r="A29" s="552" t="s">
        <v>41</v>
      </c>
      <c r="B29" s="553" t="s">
        <v>777</v>
      </c>
      <c r="C29" s="539">
        <f>+C30+C31+C32</f>
        <v>0</v>
      </c>
      <c r="D29" s="539">
        <f>+D30+D31+D32</f>
        <v>0</v>
      </c>
      <c r="E29" s="539">
        <f>+E30+E31+E32</f>
        <v>0</v>
      </c>
      <c r="F29" s="539"/>
      <c r="G29" s="539"/>
      <c r="H29" s="539">
        <f t="shared" si="1"/>
        <v>0</v>
      </c>
      <c r="I29" s="539"/>
    </row>
    <row r="30" spans="1:9" s="550" customFormat="1" x14ac:dyDescent="0.25">
      <c r="A30" s="555" t="s">
        <v>43</v>
      </c>
      <c r="B30" s="559" t="s">
        <v>66</v>
      </c>
      <c r="C30" s="556"/>
      <c r="D30" s="556"/>
      <c r="E30" s="556">
        <f>SUM(C30:D30)</f>
        <v>0</v>
      </c>
      <c r="F30" s="556"/>
      <c r="G30" s="556"/>
      <c r="H30" s="556">
        <f t="shared" si="1"/>
        <v>0</v>
      </c>
      <c r="I30" s="556"/>
    </row>
    <row r="31" spans="1:9" s="550" customFormat="1" x14ac:dyDescent="0.25">
      <c r="A31" s="555" t="s">
        <v>45</v>
      </c>
      <c r="B31" s="557" t="s">
        <v>68</v>
      </c>
      <c r="C31" s="558"/>
      <c r="D31" s="558"/>
      <c r="E31" s="558">
        <f>SUM(C31:D31)</f>
        <v>0</v>
      </c>
      <c r="F31" s="558"/>
      <c r="G31" s="558"/>
      <c r="H31" s="558">
        <f t="shared" si="1"/>
        <v>0</v>
      </c>
      <c r="I31" s="558"/>
    </row>
    <row r="32" spans="1:9" s="550" customFormat="1" ht="16.5" thickBot="1" x14ac:dyDescent="0.3">
      <c r="A32" s="541" t="s">
        <v>47</v>
      </c>
      <c r="B32" s="560" t="s">
        <v>70</v>
      </c>
      <c r="C32" s="561"/>
      <c r="D32" s="561"/>
      <c r="E32" s="561">
        <f>SUM(C32:D32)</f>
        <v>0</v>
      </c>
      <c r="F32" s="561"/>
      <c r="G32" s="561"/>
      <c r="H32" s="561">
        <f t="shared" si="1"/>
        <v>0</v>
      </c>
      <c r="I32" s="561"/>
    </row>
    <row r="33" spans="1:9" s="540" customFormat="1" ht="16.5" thickBot="1" x14ac:dyDescent="0.3">
      <c r="A33" s="552" t="s">
        <v>63</v>
      </c>
      <c r="B33" s="553" t="s">
        <v>159</v>
      </c>
      <c r="C33" s="554">
        <f t="shared" ref="C33:E33" si="5">SUM(C34:C38)</f>
        <v>0</v>
      </c>
      <c r="D33" s="554">
        <f t="shared" si="5"/>
        <v>0</v>
      </c>
      <c r="E33" s="554">
        <f t="shared" si="5"/>
        <v>0</v>
      </c>
      <c r="F33" s="554"/>
      <c r="G33" s="554"/>
      <c r="H33" s="554">
        <f t="shared" si="1"/>
        <v>0</v>
      </c>
      <c r="I33" s="554"/>
    </row>
    <row r="34" spans="1:9" s="544" customFormat="1" ht="31.5" x14ac:dyDescent="0.25">
      <c r="A34" s="555" t="s">
        <v>344</v>
      </c>
      <c r="B34" s="542" t="s">
        <v>362</v>
      </c>
      <c r="C34" s="543"/>
      <c r="D34" s="543"/>
      <c r="E34" s="543">
        <f t="shared" ref="E34:E38" si="6">SUM(C34:D34)</f>
        <v>0</v>
      </c>
      <c r="F34" s="543"/>
      <c r="G34" s="543"/>
      <c r="H34" s="543">
        <f t="shared" si="1"/>
        <v>0</v>
      </c>
      <c r="I34" s="543"/>
    </row>
    <row r="35" spans="1:9" s="544" customFormat="1" ht="31.5" x14ac:dyDescent="0.25">
      <c r="A35" s="555" t="s">
        <v>345</v>
      </c>
      <c r="B35" s="545" t="s">
        <v>778</v>
      </c>
      <c r="C35" s="416"/>
      <c r="D35" s="416"/>
      <c r="E35" s="416">
        <f t="shared" si="6"/>
        <v>0</v>
      </c>
      <c r="F35" s="416"/>
      <c r="G35" s="416"/>
      <c r="H35" s="416">
        <f t="shared" si="1"/>
        <v>0</v>
      </c>
      <c r="I35" s="416"/>
    </row>
    <row r="36" spans="1:9" s="544" customFormat="1" ht="47.25" x14ac:dyDescent="0.25">
      <c r="A36" s="555" t="s">
        <v>346</v>
      </c>
      <c r="B36" s="545" t="s">
        <v>391</v>
      </c>
      <c r="C36" s="416"/>
      <c r="D36" s="416"/>
      <c r="E36" s="416">
        <f t="shared" si="6"/>
        <v>0</v>
      </c>
      <c r="F36" s="416"/>
      <c r="G36" s="416"/>
      <c r="H36" s="416">
        <f t="shared" si="1"/>
        <v>0</v>
      </c>
      <c r="I36" s="416"/>
    </row>
    <row r="37" spans="1:9" s="544" customFormat="1" ht="31.5" x14ac:dyDescent="0.25">
      <c r="A37" s="555" t="s">
        <v>347</v>
      </c>
      <c r="B37" s="547" t="s">
        <v>370</v>
      </c>
      <c r="C37" s="562"/>
      <c r="D37" s="562"/>
      <c r="E37" s="416">
        <f t="shared" si="6"/>
        <v>0</v>
      </c>
      <c r="F37" s="416"/>
      <c r="G37" s="416"/>
      <c r="H37" s="416">
        <f t="shared" si="1"/>
        <v>0</v>
      </c>
      <c r="I37" s="416"/>
    </row>
    <row r="38" spans="1:9" s="544" customFormat="1" ht="16.5" thickBot="1" x14ac:dyDescent="0.3">
      <c r="A38" s="555" t="s">
        <v>779</v>
      </c>
      <c r="B38" s="547" t="s">
        <v>371</v>
      </c>
      <c r="C38" s="562"/>
      <c r="D38" s="562"/>
      <c r="E38" s="416">
        <f t="shared" si="6"/>
        <v>0</v>
      </c>
      <c r="F38" s="416"/>
      <c r="G38" s="416"/>
      <c r="H38" s="416">
        <f t="shared" si="1"/>
        <v>0</v>
      </c>
      <c r="I38" s="416"/>
    </row>
    <row r="39" spans="1:9" s="540" customFormat="1" ht="16.5" thickBot="1" x14ac:dyDescent="0.3">
      <c r="A39" s="552" t="s">
        <v>141</v>
      </c>
      <c r="B39" s="553" t="s">
        <v>237</v>
      </c>
      <c r="C39" s="563"/>
      <c r="D39" s="563"/>
      <c r="E39" s="563">
        <f>SUM(C39:D39)</f>
        <v>0</v>
      </c>
      <c r="F39" s="563"/>
      <c r="G39" s="563"/>
      <c r="H39" s="563">
        <f t="shared" si="1"/>
        <v>0</v>
      </c>
      <c r="I39" s="563"/>
    </row>
    <row r="40" spans="1:9" s="540" customFormat="1" ht="16.5" thickBot="1" x14ac:dyDescent="0.3">
      <c r="A40" s="536" t="s">
        <v>81</v>
      </c>
      <c r="B40" s="553" t="s">
        <v>780</v>
      </c>
      <c r="C40" s="564">
        <f t="shared" ref="C40:G40" si="7">+C4+C16+C22+C23+C29+C33+C39</f>
        <v>4826000</v>
      </c>
      <c r="D40" s="564">
        <f t="shared" si="7"/>
        <v>0</v>
      </c>
      <c r="E40" s="564">
        <f t="shared" si="7"/>
        <v>4826000</v>
      </c>
      <c r="F40" s="564">
        <f t="shared" si="7"/>
        <v>3150786</v>
      </c>
      <c r="G40" s="564">
        <f t="shared" si="7"/>
        <v>4682909</v>
      </c>
      <c r="H40" s="564">
        <f t="shared" si="1"/>
        <v>7833695</v>
      </c>
      <c r="I40" s="564">
        <f>SUM(I4)</f>
        <v>6861706</v>
      </c>
    </row>
    <row r="41" spans="1:9" s="540" customFormat="1" ht="16.5" thickBot="1" x14ac:dyDescent="0.3">
      <c r="A41" s="565" t="s">
        <v>83</v>
      </c>
      <c r="B41" s="553" t="s">
        <v>781</v>
      </c>
      <c r="C41" s="564">
        <f>+C42+C43+C44</f>
        <v>29913760</v>
      </c>
      <c r="D41" s="564">
        <f>+D42+D43+D44</f>
        <v>0</v>
      </c>
      <c r="E41" s="564">
        <f>+E42+E43+E44</f>
        <v>29913760</v>
      </c>
      <c r="F41" s="564">
        <f>+F42+F43+F44</f>
        <v>18110498</v>
      </c>
      <c r="G41" s="564">
        <f>+G42+G43+G44</f>
        <v>11550957</v>
      </c>
      <c r="H41" s="564">
        <f t="shared" si="1"/>
        <v>29661455</v>
      </c>
      <c r="I41" s="564">
        <f>SUM(I42:I44)</f>
        <v>29219554</v>
      </c>
    </row>
    <row r="42" spans="1:9" s="540" customFormat="1" x14ac:dyDescent="0.25">
      <c r="A42" s="555" t="s">
        <v>782</v>
      </c>
      <c r="B42" s="559" t="s">
        <v>211</v>
      </c>
      <c r="C42" s="556">
        <v>223896</v>
      </c>
      <c r="D42" s="556"/>
      <c r="E42" s="556">
        <f>SUM(C42:D42)</f>
        <v>223896</v>
      </c>
      <c r="F42" s="556">
        <v>395936</v>
      </c>
      <c r="G42" s="556"/>
      <c r="H42" s="556">
        <f t="shared" si="1"/>
        <v>395936</v>
      </c>
      <c r="I42" s="556">
        <v>394936</v>
      </c>
    </row>
    <row r="43" spans="1:9" s="540" customFormat="1" x14ac:dyDescent="0.25">
      <c r="A43" s="555" t="s">
        <v>783</v>
      </c>
      <c r="B43" s="557" t="s">
        <v>784</v>
      </c>
      <c r="C43" s="558"/>
      <c r="D43" s="558"/>
      <c r="E43" s="558">
        <f>SUM(C43:D43)</f>
        <v>0</v>
      </c>
      <c r="F43" s="558"/>
      <c r="G43" s="558"/>
      <c r="H43" s="558">
        <f t="shared" si="1"/>
        <v>0</v>
      </c>
      <c r="I43" s="558"/>
    </row>
    <row r="44" spans="1:9" s="550" customFormat="1" ht="32.25" thickBot="1" x14ac:dyDescent="0.3">
      <c r="A44" s="541" t="s">
        <v>785</v>
      </c>
      <c r="B44" s="560" t="s">
        <v>786</v>
      </c>
      <c r="C44" s="561">
        <v>29689864</v>
      </c>
      <c r="D44" s="561">
        <f t="shared" ref="D44:E44" si="8">D62-(D40+D42+D43)</f>
        <v>0</v>
      </c>
      <c r="E44" s="561">
        <f t="shared" si="8"/>
        <v>29689864</v>
      </c>
      <c r="F44" s="561">
        <v>17714562</v>
      </c>
      <c r="G44" s="561">
        <v>11550957</v>
      </c>
      <c r="H44" s="561">
        <f t="shared" si="1"/>
        <v>29265519</v>
      </c>
      <c r="I44" s="561">
        <v>28824618</v>
      </c>
    </row>
    <row r="45" spans="1:9" s="550" customFormat="1" ht="16.5" thickBot="1" x14ac:dyDescent="0.3">
      <c r="A45" s="565" t="s">
        <v>146</v>
      </c>
      <c r="B45" s="566" t="s">
        <v>787</v>
      </c>
      <c r="C45" s="567">
        <f>+C40+C41</f>
        <v>34739760</v>
      </c>
      <c r="D45" s="567">
        <f>+D40+D41</f>
        <v>0</v>
      </c>
      <c r="E45" s="567">
        <f>+E40+E41</f>
        <v>34739760</v>
      </c>
      <c r="F45" s="567">
        <f>+F40+F41</f>
        <v>21261284</v>
      </c>
      <c r="G45" s="567">
        <f>+G40+G41</f>
        <v>16233866</v>
      </c>
      <c r="H45" s="567">
        <f t="shared" si="1"/>
        <v>37495150</v>
      </c>
      <c r="I45" s="567">
        <f>SUM(I40+I41)</f>
        <v>36081260</v>
      </c>
    </row>
    <row r="46" spans="1:9" s="550" customFormat="1" ht="16.5" thickBot="1" x14ac:dyDescent="0.3">
      <c r="A46" s="568"/>
      <c r="B46" s="569"/>
      <c r="C46" s="570"/>
      <c r="D46" s="570"/>
      <c r="E46" s="570"/>
      <c r="F46" s="570"/>
    </row>
    <row r="47" spans="1:9" s="533" customFormat="1" ht="16.5" customHeight="1" thickBot="1" x14ac:dyDescent="0.3">
      <c r="A47" s="571"/>
      <c r="B47" s="572" t="s">
        <v>152</v>
      </c>
      <c r="C47" s="599" t="s">
        <v>708</v>
      </c>
      <c r="D47" s="600"/>
      <c r="E47" s="600"/>
      <c r="F47" s="600"/>
      <c r="G47" s="600"/>
      <c r="H47" s="600"/>
      <c r="I47" s="601"/>
    </row>
    <row r="48" spans="1:9" s="540" customFormat="1" ht="16.5" thickBot="1" x14ac:dyDescent="0.3">
      <c r="A48" s="552" t="s">
        <v>4</v>
      </c>
      <c r="B48" s="553" t="s">
        <v>788</v>
      </c>
      <c r="C48" s="539">
        <f>SUM(C49:C53)</f>
        <v>34139760</v>
      </c>
      <c r="D48" s="539">
        <f>SUM(D49:D53)</f>
        <v>0</v>
      </c>
      <c r="E48" s="539">
        <f>SUM(E49:E53)</f>
        <v>34139760</v>
      </c>
      <c r="F48" s="539">
        <f>SUM(F49:F53)</f>
        <v>20661284</v>
      </c>
      <c r="G48" s="539">
        <f>SUM(G49:G53)</f>
        <v>16233866</v>
      </c>
      <c r="H48" s="539">
        <f t="shared" si="1"/>
        <v>36895150</v>
      </c>
      <c r="I48" s="539">
        <f>SUM(I49:I53)</f>
        <v>34930833</v>
      </c>
    </row>
    <row r="49" spans="1:9" x14ac:dyDescent="0.25">
      <c r="A49" s="541" t="s">
        <v>6</v>
      </c>
      <c r="B49" s="573" t="s">
        <v>122</v>
      </c>
      <c r="C49" s="556">
        <v>20717034</v>
      </c>
      <c r="D49" s="556"/>
      <c r="E49" s="556">
        <f>SUM(C49:D49)</f>
        <v>20717034</v>
      </c>
      <c r="F49" s="556">
        <v>12284189</v>
      </c>
      <c r="G49" s="556">
        <v>9651863</v>
      </c>
      <c r="H49" s="556">
        <f t="shared" si="1"/>
        <v>21936052</v>
      </c>
      <c r="I49" s="556">
        <v>21627112</v>
      </c>
    </row>
    <row r="50" spans="1:9" ht="31.5" x14ac:dyDescent="0.25">
      <c r="A50" s="541" t="s">
        <v>8</v>
      </c>
      <c r="B50" s="551" t="s">
        <v>123</v>
      </c>
      <c r="C50" s="574">
        <v>3651726</v>
      </c>
      <c r="D50" s="574"/>
      <c r="E50" s="574">
        <f>SUM(C50:D50)</f>
        <v>3651726</v>
      </c>
      <c r="F50" s="574">
        <v>2044967</v>
      </c>
      <c r="G50" s="574">
        <v>1606759</v>
      </c>
      <c r="H50" s="574">
        <f t="shared" si="1"/>
        <v>3651726</v>
      </c>
      <c r="I50" s="574">
        <v>3519756</v>
      </c>
    </row>
    <row r="51" spans="1:9" x14ac:dyDescent="0.25">
      <c r="A51" s="541" t="s">
        <v>10</v>
      </c>
      <c r="B51" s="551" t="s">
        <v>124</v>
      </c>
      <c r="C51" s="574">
        <v>9771000</v>
      </c>
      <c r="D51" s="574"/>
      <c r="E51" s="574">
        <f>SUM(C51:D51)</f>
        <v>9771000</v>
      </c>
      <c r="F51" s="574">
        <v>6332128</v>
      </c>
      <c r="G51" s="574">
        <v>4975244</v>
      </c>
      <c r="H51" s="574">
        <f t="shared" si="1"/>
        <v>11307372</v>
      </c>
      <c r="I51" s="574">
        <v>9783965</v>
      </c>
    </row>
    <row r="52" spans="1:9" x14ac:dyDescent="0.25">
      <c r="A52" s="541" t="s">
        <v>11</v>
      </c>
      <c r="B52" s="551" t="s">
        <v>125</v>
      </c>
      <c r="C52" s="574"/>
      <c r="D52" s="574"/>
      <c r="E52" s="574">
        <f>SUM(C52:D52)</f>
        <v>0</v>
      </c>
      <c r="F52" s="574"/>
      <c r="G52" s="574"/>
      <c r="H52" s="574">
        <f t="shared" si="1"/>
        <v>0</v>
      </c>
      <c r="I52" s="574"/>
    </row>
    <row r="53" spans="1:9" ht="16.5" thickBot="1" x14ac:dyDescent="0.3">
      <c r="A53" s="541" t="s">
        <v>13</v>
      </c>
      <c r="B53" s="551" t="s">
        <v>127</v>
      </c>
      <c r="C53" s="574"/>
      <c r="D53" s="574"/>
      <c r="E53" s="574">
        <f>SUM(C53:D53)</f>
        <v>0</v>
      </c>
      <c r="F53" s="574"/>
      <c r="G53" s="574"/>
      <c r="H53" s="574">
        <f t="shared" si="1"/>
        <v>0</v>
      </c>
      <c r="I53" s="574"/>
    </row>
    <row r="54" spans="1:9" ht="32.25" thickBot="1" x14ac:dyDescent="0.3">
      <c r="A54" s="552" t="s">
        <v>15</v>
      </c>
      <c r="B54" s="553" t="s">
        <v>789</v>
      </c>
      <c r="C54" s="539">
        <f>C55+C57+C59</f>
        <v>600000</v>
      </c>
      <c r="D54" s="539">
        <f t="shared" ref="D54:G54" si="9">D55+D57+D59</f>
        <v>0</v>
      </c>
      <c r="E54" s="539">
        <f t="shared" si="9"/>
        <v>600000</v>
      </c>
      <c r="F54" s="539">
        <f t="shared" si="9"/>
        <v>600000</v>
      </c>
      <c r="G54" s="539">
        <f t="shared" si="9"/>
        <v>0</v>
      </c>
      <c r="H54" s="539">
        <f t="shared" si="1"/>
        <v>600000</v>
      </c>
      <c r="I54" s="539">
        <f>SUM(I55:I60)</f>
        <v>153885</v>
      </c>
    </row>
    <row r="55" spans="1:9" s="540" customFormat="1" x14ac:dyDescent="0.25">
      <c r="A55" s="541" t="s">
        <v>17</v>
      </c>
      <c r="B55" s="551" t="s">
        <v>128</v>
      </c>
      <c r="C55" s="556">
        <v>600000</v>
      </c>
      <c r="D55" s="556"/>
      <c r="E55" s="556">
        <f>SUM(C55:D55)</f>
        <v>600000</v>
      </c>
      <c r="F55" s="556">
        <v>600000</v>
      </c>
      <c r="G55" s="556"/>
      <c r="H55" s="556">
        <f t="shared" si="1"/>
        <v>600000</v>
      </c>
      <c r="I55" s="556">
        <v>153885</v>
      </c>
    </row>
    <row r="56" spans="1:9" s="540" customFormat="1" x14ac:dyDescent="0.25">
      <c r="A56" s="541" t="s">
        <v>19</v>
      </c>
      <c r="B56" s="575" t="s">
        <v>129</v>
      </c>
      <c r="C56" s="556"/>
      <c r="D56" s="556"/>
      <c r="E56" s="556"/>
      <c r="F56" s="556"/>
      <c r="G56" s="556"/>
      <c r="H56" s="556">
        <f t="shared" si="1"/>
        <v>0</v>
      </c>
      <c r="I56" s="556"/>
    </row>
    <row r="57" spans="1:9" x14ac:dyDescent="0.25">
      <c r="A57" s="541" t="s">
        <v>21</v>
      </c>
      <c r="B57" s="575" t="s">
        <v>130</v>
      </c>
      <c r="C57" s="574"/>
      <c r="D57" s="574"/>
      <c r="E57" s="574">
        <f>SUM(C57:D57)</f>
        <v>0</v>
      </c>
      <c r="F57" s="574"/>
      <c r="G57" s="574"/>
      <c r="H57" s="574">
        <f t="shared" si="1"/>
        <v>0</v>
      </c>
      <c r="I57" s="574"/>
    </row>
    <row r="58" spans="1:9" x14ac:dyDescent="0.25">
      <c r="A58" s="541" t="s">
        <v>23</v>
      </c>
      <c r="B58" s="575" t="s">
        <v>131</v>
      </c>
      <c r="C58" s="574"/>
      <c r="D58" s="574"/>
      <c r="E58" s="574"/>
      <c r="F58" s="574"/>
      <c r="G58" s="574"/>
      <c r="H58" s="574">
        <f t="shared" si="1"/>
        <v>0</v>
      </c>
      <c r="I58" s="574"/>
    </row>
    <row r="59" spans="1:9" x14ac:dyDescent="0.25">
      <c r="A59" s="541" t="s">
        <v>25</v>
      </c>
      <c r="B59" s="576" t="s">
        <v>132</v>
      </c>
      <c r="C59" s="574"/>
      <c r="D59" s="574"/>
      <c r="E59" s="574">
        <f>SUM(C59:D59)</f>
        <v>0</v>
      </c>
      <c r="F59" s="574"/>
      <c r="G59" s="574"/>
      <c r="H59" s="574">
        <f t="shared" si="1"/>
        <v>0</v>
      </c>
      <c r="I59" s="574"/>
    </row>
    <row r="60" spans="1:9" ht="32.25" thickBot="1" x14ac:dyDescent="0.3">
      <c r="A60" s="541" t="s">
        <v>23</v>
      </c>
      <c r="B60" s="575" t="s">
        <v>790</v>
      </c>
      <c r="C60" s="577"/>
      <c r="D60" s="577"/>
      <c r="E60" s="577">
        <f>SUM(C60:D60)</f>
        <v>0</v>
      </c>
      <c r="F60" s="577"/>
      <c r="G60" s="577"/>
      <c r="H60" s="577">
        <f t="shared" si="1"/>
        <v>0</v>
      </c>
      <c r="I60" s="577"/>
    </row>
    <row r="61" spans="1:9" ht="16.5" thickBot="1" x14ac:dyDescent="0.3">
      <c r="A61" s="578" t="s">
        <v>791</v>
      </c>
      <c r="B61" s="553" t="s">
        <v>239</v>
      </c>
      <c r="C61" s="579"/>
      <c r="D61" s="579"/>
      <c r="E61" s="579">
        <f>SUM(C61:D61)</f>
        <v>0</v>
      </c>
      <c r="F61" s="579"/>
      <c r="G61" s="579"/>
      <c r="H61" s="579">
        <f t="shared" si="1"/>
        <v>0</v>
      </c>
      <c r="I61" s="579"/>
    </row>
    <row r="62" spans="1:9" ht="16.5" thickBot="1" x14ac:dyDescent="0.3">
      <c r="A62" s="552" t="s">
        <v>134</v>
      </c>
      <c r="B62" s="580" t="s">
        <v>792</v>
      </c>
      <c r="C62" s="581">
        <f>+C48+C54+C61</f>
        <v>34739760</v>
      </c>
      <c r="D62" s="581">
        <f t="shared" ref="D62:G62" si="10">+D48+D54+D61</f>
        <v>0</v>
      </c>
      <c r="E62" s="581">
        <f t="shared" si="10"/>
        <v>34739760</v>
      </c>
      <c r="F62" s="581">
        <f t="shared" si="10"/>
        <v>21261284</v>
      </c>
      <c r="G62" s="581">
        <f t="shared" si="10"/>
        <v>16233866</v>
      </c>
      <c r="H62" s="581">
        <f t="shared" si="1"/>
        <v>37495150</v>
      </c>
      <c r="I62" s="581">
        <f>SUM(I48+I54)</f>
        <v>35084718</v>
      </c>
    </row>
    <row r="63" spans="1:9" ht="16.5" thickBot="1" x14ac:dyDescent="0.3">
      <c r="C63" s="583"/>
      <c r="D63" s="583"/>
      <c r="E63" s="583"/>
      <c r="F63" s="583"/>
      <c r="G63" s="583"/>
      <c r="H63" s="583"/>
      <c r="I63" s="583"/>
    </row>
    <row r="64" spans="1:9" ht="16.5" thickBot="1" x14ac:dyDescent="0.3">
      <c r="A64" s="584" t="s">
        <v>793</v>
      </c>
      <c r="B64" s="585"/>
      <c r="C64" s="586">
        <v>6</v>
      </c>
      <c r="D64" s="586"/>
      <c r="E64" s="586">
        <f>SUM(C64:D64)</f>
        <v>6</v>
      </c>
      <c r="F64" s="586">
        <v>4</v>
      </c>
      <c r="G64" s="586">
        <v>2</v>
      </c>
      <c r="H64" s="586">
        <f>SUM(F64:G64)</f>
        <v>6</v>
      </c>
      <c r="I64" s="586">
        <v>6</v>
      </c>
    </row>
    <row r="65" spans="1:9" ht="16.5" thickBot="1" x14ac:dyDescent="0.3">
      <c r="A65" s="584" t="s">
        <v>794</v>
      </c>
      <c r="B65" s="585"/>
      <c r="C65" s="587"/>
      <c r="D65" s="587"/>
      <c r="E65" s="587"/>
      <c r="F65" s="587"/>
      <c r="G65" s="587"/>
      <c r="H65" s="587"/>
      <c r="I65" s="587"/>
    </row>
  </sheetData>
  <mergeCells count="9">
    <mergeCell ref="C1:I1"/>
    <mergeCell ref="I2:I3"/>
    <mergeCell ref="C47:I47"/>
    <mergeCell ref="A1:A2"/>
    <mergeCell ref="B1:B2"/>
    <mergeCell ref="E2:E3"/>
    <mergeCell ref="H2:H3"/>
    <mergeCell ref="C3:D3"/>
    <mergeCell ref="F3:G3"/>
  </mergeCells>
  <pageMargins left="0.7" right="0.7" top="0.75" bottom="0.75" header="0.3" footer="0.3"/>
  <pageSetup paperSize="9" scale="55" orientation="portrait" r:id="rId1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0"/>
  <sheetViews>
    <sheetView view="pageLayout" topLeftCell="B1" zoomScaleNormal="100" workbookViewId="0">
      <selection activeCell="C25" sqref="C25"/>
    </sheetView>
  </sheetViews>
  <sheetFormatPr defaultColWidth="9.140625" defaultRowHeight="12.75" x14ac:dyDescent="0.2"/>
  <cols>
    <col min="1" max="1" width="9.7109375" style="692" bestFit="1" customWidth="1"/>
    <col min="2" max="2" width="70.140625" style="692" bestFit="1" customWidth="1"/>
    <col min="3" max="3" width="15.140625" style="692" customWidth="1"/>
    <col min="4" max="4" width="14.28515625" style="692" customWidth="1"/>
    <col min="5" max="5" width="12.7109375" style="692" customWidth="1"/>
    <col min="6" max="16384" width="9.140625" style="692"/>
  </cols>
  <sheetData>
    <row r="1" spans="1:8" s="688" customFormat="1" ht="47.25" x14ac:dyDescent="0.2">
      <c r="A1" s="686" t="s">
        <v>457</v>
      </c>
      <c r="B1" s="686" t="s">
        <v>153</v>
      </c>
      <c r="C1" s="687" t="s">
        <v>458</v>
      </c>
      <c r="D1" s="687" t="s">
        <v>708</v>
      </c>
      <c r="E1" s="687" t="s">
        <v>459</v>
      </c>
    </row>
    <row r="2" spans="1:8" ht="15" customHeight="1" x14ac:dyDescent="0.2">
      <c r="A2" s="689" t="s">
        <v>460</v>
      </c>
      <c r="B2" s="690" t="s">
        <v>461</v>
      </c>
      <c r="C2" s="691">
        <v>244486394</v>
      </c>
      <c r="D2" s="691">
        <v>6861706</v>
      </c>
      <c r="E2" s="691">
        <f>SUM(C2:D2)</f>
        <v>251348100</v>
      </c>
    </row>
    <row r="3" spans="1:8" ht="15" customHeight="1" x14ac:dyDescent="0.2">
      <c r="A3" s="689" t="s">
        <v>462</v>
      </c>
      <c r="B3" s="690" t="s">
        <v>463</v>
      </c>
      <c r="C3" s="691">
        <v>201601033</v>
      </c>
      <c r="D3" s="691">
        <v>35084718</v>
      </c>
      <c r="E3" s="691">
        <f>SUM(C3:D3)</f>
        <v>236685751</v>
      </c>
    </row>
    <row r="4" spans="1:8" ht="15" customHeight="1" x14ac:dyDescent="0.2">
      <c r="A4" s="693" t="s">
        <v>464</v>
      </c>
      <c r="B4" s="694" t="s">
        <v>465</v>
      </c>
      <c r="C4" s="695">
        <f>C2-C3</f>
        <v>42885361</v>
      </c>
      <c r="D4" s="695">
        <f t="shared" ref="D4:E4" si="0">D2-D3</f>
        <v>-28223012</v>
      </c>
      <c r="E4" s="695">
        <f t="shared" si="0"/>
        <v>14662349</v>
      </c>
    </row>
    <row r="5" spans="1:8" ht="15" customHeight="1" x14ac:dyDescent="0.2">
      <c r="A5" s="689" t="s">
        <v>466</v>
      </c>
      <c r="B5" s="690" t="s">
        <v>467</v>
      </c>
      <c r="C5" s="691">
        <v>31453813</v>
      </c>
      <c r="D5" s="691">
        <v>29219554</v>
      </c>
      <c r="E5" s="691">
        <f>SUM(C5:D5)</f>
        <v>60673367</v>
      </c>
    </row>
    <row r="6" spans="1:8" ht="15" customHeight="1" x14ac:dyDescent="0.2">
      <c r="A6" s="689" t="s">
        <v>468</v>
      </c>
      <c r="B6" s="690" t="s">
        <v>469</v>
      </c>
      <c r="C6" s="691">
        <v>36617086</v>
      </c>
      <c r="D6" s="691">
        <v>0</v>
      </c>
      <c r="E6" s="691">
        <f>SUM(C6:D6)</f>
        <v>36617086</v>
      </c>
    </row>
    <row r="7" spans="1:8" ht="15" customHeight="1" x14ac:dyDescent="0.2">
      <c r="A7" s="693" t="s">
        <v>470</v>
      </c>
      <c r="B7" s="694" t="s">
        <v>471</v>
      </c>
      <c r="C7" s="695">
        <f>C5-C6</f>
        <v>-5163273</v>
      </c>
      <c r="D7" s="695">
        <f t="shared" ref="D7:E7" si="1">D5-D6</f>
        <v>29219554</v>
      </c>
      <c r="E7" s="695">
        <f t="shared" si="1"/>
        <v>24056281</v>
      </c>
    </row>
    <row r="8" spans="1:8" ht="15" customHeight="1" x14ac:dyDescent="0.2">
      <c r="A8" s="693" t="s">
        <v>472</v>
      </c>
      <c r="B8" s="694" t="s">
        <v>473</v>
      </c>
      <c r="C8" s="695">
        <f>C4+C7</f>
        <v>37722088</v>
      </c>
      <c r="D8" s="695">
        <f t="shared" ref="D8:E8" si="2">D4+D7</f>
        <v>996542</v>
      </c>
      <c r="E8" s="695">
        <f t="shared" si="2"/>
        <v>38718630</v>
      </c>
    </row>
    <row r="9" spans="1:8" ht="15" customHeight="1" x14ac:dyDescent="0.2">
      <c r="A9" s="689" t="s">
        <v>474</v>
      </c>
      <c r="B9" s="690" t="s">
        <v>475</v>
      </c>
      <c r="C9" s="691">
        <v>0</v>
      </c>
      <c r="D9" s="691">
        <v>0</v>
      </c>
      <c r="E9" s="691">
        <f t="shared" ref="E9:E15" si="3">SUM(C9:D9)</f>
        <v>0</v>
      </c>
    </row>
    <row r="10" spans="1:8" ht="15" customHeight="1" x14ac:dyDescent="0.2">
      <c r="A10" s="689" t="s">
        <v>476</v>
      </c>
      <c r="B10" s="690" t="s">
        <v>477</v>
      </c>
      <c r="C10" s="691">
        <v>0</v>
      </c>
      <c r="D10" s="691">
        <v>0</v>
      </c>
      <c r="E10" s="691">
        <f t="shared" si="3"/>
        <v>0</v>
      </c>
    </row>
    <row r="11" spans="1:8" ht="15" customHeight="1" x14ac:dyDescent="0.2">
      <c r="A11" s="693" t="s">
        <v>399</v>
      </c>
      <c r="B11" s="694" t="s">
        <v>478</v>
      </c>
      <c r="C11" s="695">
        <v>0</v>
      </c>
      <c r="D11" s="695">
        <v>0</v>
      </c>
      <c r="E11" s="695">
        <f t="shared" si="3"/>
        <v>0</v>
      </c>
    </row>
    <row r="12" spans="1:8" ht="15" customHeight="1" x14ac:dyDescent="0.2">
      <c r="A12" s="689" t="s">
        <v>479</v>
      </c>
      <c r="B12" s="690" t="s">
        <v>480</v>
      </c>
      <c r="C12" s="691">
        <v>0</v>
      </c>
      <c r="D12" s="691">
        <v>0</v>
      </c>
      <c r="E12" s="691">
        <f t="shared" si="3"/>
        <v>0</v>
      </c>
    </row>
    <row r="13" spans="1:8" ht="15" customHeight="1" x14ac:dyDescent="0.2">
      <c r="A13" s="689" t="s">
        <v>481</v>
      </c>
      <c r="B13" s="690" t="s">
        <v>482</v>
      </c>
      <c r="C13" s="691">
        <v>0</v>
      </c>
      <c r="D13" s="691">
        <v>0</v>
      </c>
      <c r="E13" s="691">
        <f t="shared" si="3"/>
        <v>0</v>
      </c>
    </row>
    <row r="14" spans="1:8" ht="15" customHeight="1" x14ac:dyDescent="0.2">
      <c r="A14" s="693" t="s">
        <v>483</v>
      </c>
      <c r="B14" s="694" t="s">
        <v>484</v>
      </c>
      <c r="C14" s="695">
        <v>0</v>
      </c>
      <c r="D14" s="695">
        <v>0</v>
      </c>
      <c r="E14" s="695">
        <f t="shared" si="3"/>
        <v>0</v>
      </c>
    </row>
    <row r="15" spans="1:8" ht="15" customHeight="1" x14ac:dyDescent="0.2">
      <c r="A15" s="693" t="s">
        <v>485</v>
      </c>
      <c r="B15" s="694" t="s">
        <v>486</v>
      </c>
      <c r="C15" s="695">
        <v>0</v>
      </c>
      <c r="D15" s="695">
        <v>0</v>
      </c>
      <c r="E15" s="695">
        <f t="shared" si="3"/>
        <v>0</v>
      </c>
    </row>
    <row r="16" spans="1:8" ht="15" customHeight="1" x14ac:dyDescent="0.2">
      <c r="A16" s="693" t="s">
        <v>487</v>
      </c>
      <c r="B16" s="694" t="s">
        <v>488</v>
      </c>
      <c r="C16" s="695">
        <f>C8+C15</f>
        <v>37722088</v>
      </c>
      <c r="D16" s="695">
        <f t="shared" ref="D16:E16" si="4">D8+D15</f>
        <v>996542</v>
      </c>
      <c r="E16" s="695">
        <f t="shared" si="4"/>
        <v>38718630</v>
      </c>
      <c r="G16" s="696"/>
      <c r="H16" s="696"/>
    </row>
    <row r="17" spans="1:5" ht="15" customHeight="1" x14ac:dyDescent="0.2">
      <c r="A17" s="693" t="s">
        <v>489</v>
      </c>
      <c r="B17" s="694" t="s">
        <v>490</v>
      </c>
      <c r="C17" s="695">
        <f>C16</f>
        <v>37722088</v>
      </c>
      <c r="D17" s="695">
        <f t="shared" ref="D17:E18" si="5">D16</f>
        <v>996542</v>
      </c>
      <c r="E17" s="695">
        <f t="shared" si="5"/>
        <v>38718630</v>
      </c>
    </row>
    <row r="18" spans="1:5" ht="15" customHeight="1" x14ac:dyDescent="0.2">
      <c r="A18" s="693" t="s">
        <v>491</v>
      </c>
      <c r="B18" s="694" t="s">
        <v>492</v>
      </c>
      <c r="C18" s="695">
        <f>C17</f>
        <v>37722088</v>
      </c>
      <c r="D18" s="695">
        <f t="shared" si="5"/>
        <v>996542</v>
      </c>
      <c r="E18" s="695">
        <f t="shared" si="5"/>
        <v>38718630</v>
      </c>
    </row>
    <row r="19" spans="1:5" ht="15" customHeight="1" x14ac:dyDescent="0.2">
      <c r="A19" s="693" t="s">
        <v>493</v>
      </c>
      <c r="B19" s="694" t="s">
        <v>494</v>
      </c>
      <c r="C19" s="695">
        <v>0</v>
      </c>
      <c r="D19" s="695">
        <v>0</v>
      </c>
      <c r="E19" s="695">
        <f>SUM(C19:D19)</f>
        <v>0</v>
      </c>
    </row>
    <row r="20" spans="1:5" ht="15" customHeight="1" x14ac:dyDescent="0.2">
      <c r="A20" s="693" t="s">
        <v>495</v>
      </c>
      <c r="B20" s="694" t="s">
        <v>496</v>
      </c>
      <c r="C20" s="695">
        <v>0</v>
      </c>
      <c r="D20" s="695">
        <v>0</v>
      </c>
      <c r="E20" s="695">
        <f>SUM(C20:D20)</f>
        <v>0</v>
      </c>
    </row>
  </sheetData>
  <pageMargins left="0.2" right="0.2" top="1.2598425196850394" bottom="0.98425196850393704" header="0.51181102362204722" footer="0.51181102362204722"/>
  <pageSetup scale="84" orientation="portrait" r:id="rId1"/>
  <headerFooter alignWithMargins="0">
    <oddHeader>&amp;C&amp;"Times New Roman,Félkövér"&amp;14BÁTAAPÁTI KÖZSÉG ÖNKORMÁNYZATA ÉS INTÉZMÉNYEI 
 MARADVÁNY LEVEZETÉS&amp;R&amp;"Times New Roman,Félkövér dőlt"&amp;14 4. 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1"/>
  <sheetViews>
    <sheetView view="pageLayout" topLeftCell="A22" zoomScaleNormal="100" workbookViewId="0">
      <selection sqref="A1:E1"/>
    </sheetView>
  </sheetViews>
  <sheetFormatPr defaultRowHeight="12.75" x14ac:dyDescent="0.2"/>
  <cols>
    <col min="1" max="1" width="6.28515625" style="230" customWidth="1"/>
    <col min="2" max="2" width="59" style="231" bestFit="1" customWidth="1"/>
    <col min="3" max="3" width="12.7109375" style="170" bestFit="1" customWidth="1"/>
    <col min="4" max="4" width="10.42578125" style="170" customWidth="1"/>
    <col min="5" max="5" width="12.7109375" style="170" bestFit="1" customWidth="1"/>
    <col min="6" max="253" width="9.140625" style="170"/>
    <col min="254" max="254" width="6.28515625" style="170" customWidth="1"/>
    <col min="255" max="255" width="37.7109375" style="170" customWidth="1"/>
    <col min="256" max="256" width="11.85546875" style="170" customWidth="1"/>
    <col min="257" max="257" width="10.42578125" style="170" customWidth="1"/>
    <col min="258" max="259" width="11.85546875" style="170" customWidth="1"/>
    <col min="260" max="260" width="10.85546875" style="170" customWidth="1"/>
    <col min="261" max="261" width="11.85546875" style="170" customWidth="1"/>
    <col min="262" max="509" width="9.140625" style="170"/>
    <col min="510" max="510" width="6.28515625" style="170" customWidth="1"/>
    <col min="511" max="511" width="37.7109375" style="170" customWidth="1"/>
    <col min="512" max="512" width="11.85546875" style="170" customWidth="1"/>
    <col min="513" max="513" width="10.42578125" style="170" customWidth="1"/>
    <col min="514" max="515" width="11.85546875" style="170" customWidth="1"/>
    <col min="516" max="516" width="10.85546875" style="170" customWidth="1"/>
    <col min="517" max="517" width="11.85546875" style="170" customWidth="1"/>
    <col min="518" max="765" width="9.140625" style="170"/>
    <col min="766" max="766" width="6.28515625" style="170" customWidth="1"/>
    <col min="767" max="767" width="37.7109375" style="170" customWidth="1"/>
    <col min="768" max="768" width="11.85546875" style="170" customWidth="1"/>
    <col min="769" max="769" width="10.42578125" style="170" customWidth="1"/>
    <col min="770" max="771" width="11.85546875" style="170" customWidth="1"/>
    <col min="772" max="772" width="10.85546875" style="170" customWidth="1"/>
    <col min="773" max="773" width="11.85546875" style="170" customWidth="1"/>
    <col min="774" max="1021" width="9.140625" style="170"/>
    <col min="1022" max="1022" width="6.28515625" style="170" customWidth="1"/>
    <col min="1023" max="1023" width="37.7109375" style="170" customWidth="1"/>
    <col min="1024" max="1024" width="11.85546875" style="170" customWidth="1"/>
    <col min="1025" max="1025" width="10.42578125" style="170" customWidth="1"/>
    <col min="1026" max="1027" width="11.85546875" style="170" customWidth="1"/>
    <col min="1028" max="1028" width="10.85546875" style="170" customWidth="1"/>
    <col min="1029" max="1029" width="11.85546875" style="170" customWidth="1"/>
    <col min="1030" max="1277" width="9.140625" style="170"/>
    <col min="1278" max="1278" width="6.28515625" style="170" customWidth="1"/>
    <col min="1279" max="1279" width="37.7109375" style="170" customWidth="1"/>
    <col min="1280" max="1280" width="11.85546875" style="170" customWidth="1"/>
    <col min="1281" max="1281" width="10.42578125" style="170" customWidth="1"/>
    <col min="1282" max="1283" width="11.85546875" style="170" customWidth="1"/>
    <col min="1284" max="1284" width="10.85546875" style="170" customWidth="1"/>
    <col min="1285" max="1285" width="11.85546875" style="170" customWidth="1"/>
    <col min="1286" max="1533" width="9.140625" style="170"/>
    <col min="1534" max="1534" width="6.28515625" style="170" customWidth="1"/>
    <col min="1535" max="1535" width="37.7109375" style="170" customWidth="1"/>
    <col min="1536" max="1536" width="11.85546875" style="170" customWidth="1"/>
    <col min="1537" max="1537" width="10.42578125" style="170" customWidth="1"/>
    <col min="1538" max="1539" width="11.85546875" style="170" customWidth="1"/>
    <col min="1540" max="1540" width="10.85546875" style="170" customWidth="1"/>
    <col min="1541" max="1541" width="11.85546875" style="170" customWidth="1"/>
    <col min="1542" max="1789" width="9.140625" style="170"/>
    <col min="1790" max="1790" width="6.28515625" style="170" customWidth="1"/>
    <col min="1791" max="1791" width="37.7109375" style="170" customWidth="1"/>
    <col min="1792" max="1792" width="11.85546875" style="170" customWidth="1"/>
    <col min="1793" max="1793" width="10.42578125" style="170" customWidth="1"/>
    <col min="1794" max="1795" width="11.85546875" style="170" customWidth="1"/>
    <col min="1796" max="1796" width="10.85546875" style="170" customWidth="1"/>
    <col min="1797" max="1797" width="11.85546875" style="170" customWidth="1"/>
    <col min="1798" max="2045" width="9.140625" style="170"/>
    <col min="2046" max="2046" width="6.28515625" style="170" customWidth="1"/>
    <col min="2047" max="2047" width="37.7109375" style="170" customWidth="1"/>
    <col min="2048" max="2048" width="11.85546875" style="170" customWidth="1"/>
    <col min="2049" max="2049" width="10.42578125" style="170" customWidth="1"/>
    <col min="2050" max="2051" width="11.85546875" style="170" customWidth="1"/>
    <col min="2052" max="2052" width="10.85546875" style="170" customWidth="1"/>
    <col min="2053" max="2053" width="11.85546875" style="170" customWidth="1"/>
    <col min="2054" max="2301" width="9.140625" style="170"/>
    <col min="2302" max="2302" width="6.28515625" style="170" customWidth="1"/>
    <col min="2303" max="2303" width="37.7109375" style="170" customWidth="1"/>
    <col min="2304" max="2304" width="11.85546875" style="170" customWidth="1"/>
    <col min="2305" max="2305" width="10.42578125" style="170" customWidth="1"/>
    <col min="2306" max="2307" width="11.85546875" style="170" customWidth="1"/>
    <col min="2308" max="2308" width="10.85546875" style="170" customWidth="1"/>
    <col min="2309" max="2309" width="11.85546875" style="170" customWidth="1"/>
    <col min="2310" max="2557" width="9.140625" style="170"/>
    <col min="2558" max="2558" width="6.28515625" style="170" customWidth="1"/>
    <col min="2559" max="2559" width="37.7109375" style="170" customWidth="1"/>
    <col min="2560" max="2560" width="11.85546875" style="170" customWidth="1"/>
    <col min="2561" max="2561" width="10.42578125" style="170" customWidth="1"/>
    <col min="2562" max="2563" width="11.85546875" style="170" customWidth="1"/>
    <col min="2564" max="2564" width="10.85546875" style="170" customWidth="1"/>
    <col min="2565" max="2565" width="11.85546875" style="170" customWidth="1"/>
    <col min="2566" max="2813" width="9.140625" style="170"/>
    <col min="2814" max="2814" width="6.28515625" style="170" customWidth="1"/>
    <col min="2815" max="2815" width="37.7109375" style="170" customWidth="1"/>
    <col min="2816" max="2816" width="11.85546875" style="170" customWidth="1"/>
    <col min="2817" max="2817" width="10.42578125" style="170" customWidth="1"/>
    <col min="2818" max="2819" width="11.85546875" style="170" customWidth="1"/>
    <col min="2820" max="2820" width="10.85546875" style="170" customWidth="1"/>
    <col min="2821" max="2821" width="11.85546875" style="170" customWidth="1"/>
    <col min="2822" max="3069" width="9.140625" style="170"/>
    <col min="3070" max="3070" width="6.28515625" style="170" customWidth="1"/>
    <col min="3071" max="3071" width="37.7109375" style="170" customWidth="1"/>
    <col min="3072" max="3072" width="11.85546875" style="170" customWidth="1"/>
    <col min="3073" max="3073" width="10.42578125" style="170" customWidth="1"/>
    <col min="3074" max="3075" width="11.85546875" style="170" customWidth="1"/>
    <col min="3076" max="3076" width="10.85546875" style="170" customWidth="1"/>
    <col min="3077" max="3077" width="11.85546875" style="170" customWidth="1"/>
    <col min="3078" max="3325" width="9.140625" style="170"/>
    <col min="3326" max="3326" width="6.28515625" style="170" customWidth="1"/>
    <col min="3327" max="3327" width="37.7109375" style="170" customWidth="1"/>
    <col min="3328" max="3328" width="11.85546875" style="170" customWidth="1"/>
    <col min="3329" max="3329" width="10.42578125" style="170" customWidth="1"/>
    <col min="3330" max="3331" width="11.85546875" style="170" customWidth="1"/>
    <col min="3332" max="3332" width="10.85546875" style="170" customWidth="1"/>
    <col min="3333" max="3333" width="11.85546875" style="170" customWidth="1"/>
    <col min="3334" max="3581" width="9.140625" style="170"/>
    <col min="3582" max="3582" width="6.28515625" style="170" customWidth="1"/>
    <col min="3583" max="3583" width="37.7109375" style="170" customWidth="1"/>
    <col min="3584" max="3584" width="11.85546875" style="170" customWidth="1"/>
    <col min="3585" max="3585" width="10.42578125" style="170" customWidth="1"/>
    <col min="3586" max="3587" width="11.85546875" style="170" customWidth="1"/>
    <col min="3588" max="3588" width="10.85546875" style="170" customWidth="1"/>
    <col min="3589" max="3589" width="11.85546875" style="170" customWidth="1"/>
    <col min="3590" max="3837" width="9.140625" style="170"/>
    <col min="3838" max="3838" width="6.28515625" style="170" customWidth="1"/>
    <col min="3839" max="3839" width="37.7109375" style="170" customWidth="1"/>
    <col min="3840" max="3840" width="11.85546875" style="170" customWidth="1"/>
    <col min="3841" max="3841" width="10.42578125" style="170" customWidth="1"/>
    <col min="3842" max="3843" width="11.85546875" style="170" customWidth="1"/>
    <col min="3844" max="3844" width="10.85546875" style="170" customWidth="1"/>
    <col min="3845" max="3845" width="11.85546875" style="170" customWidth="1"/>
    <col min="3846" max="4093" width="9.140625" style="170"/>
    <col min="4094" max="4094" width="6.28515625" style="170" customWidth="1"/>
    <col min="4095" max="4095" width="37.7109375" style="170" customWidth="1"/>
    <col min="4096" max="4096" width="11.85546875" style="170" customWidth="1"/>
    <col min="4097" max="4097" width="10.42578125" style="170" customWidth="1"/>
    <col min="4098" max="4099" width="11.85546875" style="170" customWidth="1"/>
    <col min="4100" max="4100" width="10.85546875" style="170" customWidth="1"/>
    <col min="4101" max="4101" width="11.85546875" style="170" customWidth="1"/>
    <col min="4102" max="4349" width="9.140625" style="170"/>
    <col min="4350" max="4350" width="6.28515625" style="170" customWidth="1"/>
    <col min="4351" max="4351" width="37.7109375" style="170" customWidth="1"/>
    <col min="4352" max="4352" width="11.85546875" style="170" customWidth="1"/>
    <col min="4353" max="4353" width="10.42578125" style="170" customWidth="1"/>
    <col min="4354" max="4355" width="11.85546875" style="170" customWidth="1"/>
    <col min="4356" max="4356" width="10.85546875" style="170" customWidth="1"/>
    <col min="4357" max="4357" width="11.85546875" style="170" customWidth="1"/>
    <col min="4358" max="4605" width="9.140625" style="170"/>
    <col min="4606" max="4606" width="6.28515625" style="170" customWidth="1"/>
    <col min="4607" max="4607" width="37.7109375" style="170" customWidth="1"/>
    <col min="4608" max="4608" width="11.85546875" style="170" customWidth="1"/>
    <col min="4609" max="4609" width="10.42578125" style="170" customWidth="1"/>
    <col min="4610" max="4611" width="11.85546875" style="170" customWidth="1"/>
    <col min="4612" max="4612" width="10.85546875" style="170" customWidth="1"/>
    <col min="4613" max="4613" width="11.85546875" style="170" customWidth="1"/>
    <col min="4614" max="4861" width="9.140625" style="170"/>
    <col min="4862" max="4862" width="6.28515625" style="170" customWidth="1"/>
    <col min="4863" max="4863" width="37.7109375" style="170" customWidth="1"/>
    <col min="4864" max="4864" width="11.85546875" style="170" customWidth="1"/>
    <col min="4865" max="4865" width="10.42578125" style="170" customWidth="1"/>
    <col min="4866" max="4867" width="11.85546875" style="170" customWidth="1"/>
    <col min="4868" max="4868" width="10.85546875" style="170" customWidth="1"/>
    <col min="4869" max="4869" width="11.85546875" style="170" customWidth="1"/>
    <col min="4870" max="5117" width="9.140625" style="170"/>
    <col min="5118" max="5118" width="6.28515625" style="170" customWidth="1"/>
    <col min="5119" max="5119" width="37.7109375" style="170" customWidth="1"/>
    <col min="5120" max="5120" width="11.85546875" style="170" customWidth="1"/>
    <col min="5121" max="5121" width="10.42578125" style="170" customWidth="1"/>
    <col min="5122" max="5123" width="11.85546875" style="170" customWidth="1"/>
    <col min="5124" max="5124" width="10.85546875" style="170" customWidth="1"/>
    <col min="5125" max="5125" width="11.85546875" style="170" customWidth="1"/>
    <col min="5126" max="5373" width="9.140625" style="170"/>
    <col min="5374" max="5374" width="6.28515625" style="170" customWidth="1"/>
    <col min="5375" max="5375" width="37.7109375" style="170" customWidth="1"/>
    <col min="5376" max="5376" width="11.85546875" style="170" customWidth="1"/>
    <col min="5377" max="5377" width="10.42578125" style="170" customWidth="1"/>
    <col min="5378" max="5379" width="11.85546875" style="170" customWidth="1"/>
    <col min="5380" max="5380" width="10.85546875" style="170" customWidth="1"/>
    <col min="5381" max="5381" width="11.85546875" style="170" customWidth="1"/>
    <col min="5382" max="5629" width="9.140625" style="170"/>
    <col min="5630" max="5630" width="6.28515625" style="170" customWidth="1"/>
    <col min="5631" max="5631" width="37.7109375" style="170" customWidth="1"/>
    <col min="5632" max="5632" width="11.85546875" style="170" customWidth="1"/>
    <col min="5633" max="5633" width="10.42578125" style="170" customWidth="1"/>
    <col min="5634" max="5635" width="11.85546875" style="170" customWidth="1"/>
    <col min="5636" max="5636" width="10.85546875" style="170" customWidth="1"/>
    <col min="5637" max="5637" width="11.85546875" style="170" customWidth="1"/>
    <col min="5638" max="5885" width="9.140625" style="170"/>
    <col min="5886" max="5886" width="6.28515625" style="170" customWidth="1"/>
    <col min="5887" max="5887" width="37.7109375" style="170" customWidth="1"/>
    <col min="5888" max="5888" width="11.85546875" style="170" customWidth="1"/>
    <col min="5889" max="5889" width="10.42578125" style="170" customWidth="1"/>
    <col min="5890" max="5891" width="11.85546875" style="170" customWidth="1"/>
    <col min="5892" max="5892" width="10.85546875" style="170" customWidth="1"/>
    <col min="5893" max="5893" width="11.85546875" style="170" customWidth="1"/>
    <col min="5894" max="6141" width="9.140625" style="170"/>
    <col min="6142" max="6142" width="6.28515625" style="170" customWidth="1"/>
    <col min="6143" max="6143" width="37.7109375" style="170" customWidth="1"/>
    <col min="6144" max="6144" width="11.85546875" style="170" customWidth="1"/>
    <col min="6145" max="6145" width="10.42578125" style="170" customWidth="1"/>
    <col min="6146" max="6147" width="11.85546875" style="170" customWidth="1"/>
    <col min="6148" max="6148" width="10.85546875" style="170" customWidth="1"/>
    <col min="6149" max="6149" width="11.85546875" style="170" customWidth="1"/>
    <col min="6150" max="6397" width="9.140625" style="170"/>
    <col min="6398" max="6398" width="6.28515625" style="170" customWidth="1"/>
    <col min="6399" max="6399" width="37.7109375" style="170" customWidth="1"/>
    <col min="6400" max="6400" width="11.85546875" style="170" customWidth="1"/>
    <col min="6401" max="6401" width="10.42578125" style="170" customWidth="1"/>
    <col min="6402" max="6403" width="11.85546875" style="170" customWidth="1"/>
    <col min="6404" max="6404" width="10.85546875" style="170" customWidth="1"/>
    <col min="6405" max="6405" width="11.85546875" style="170" customWidth="1"/>
    <col min="6406" max="6653" width="9.140625" style="170"/>
    <col min="6654" max="6654" width="6.28515625" style="170" customWidth="1"/>
    <col min="6655" max="6655" width="37.7109375" style="170" customWidth="1"/>
    <col min="6656" max="6656" width="11.85546875" style="170" customWidth="1"/>
    <col min="6657" max="6657" width="10.42578125" style="170" customWidth="1"/>
    <col min="6658" max="6659" width="11.85546875" style="170" customWidth="1"/>
    <col min="6660" max="6660" width="10.85546875" style="170" customWidth="1"/>
    <col min="6661" max="6661" width="11.85546875" style="170" customWidth="1"/>
    <col min="6662" max="6909" width="9.140625" style="170"/>
    <col min="6910" max="6910" width="6.28515625" style="170" customWidth="1"/>
    <col min="6911" max="6911" width="37.7109375" style="170" customWidth="1"/>
    <col min="6912" max="6912" width="11.85546875" style="170" customWidth="1"/>
    <col min="6913" max="6913" width="10.42578125" style="170" customWidth="1"/>
    <col min="6914" max="6915" width="11.85546875" style="170" customWidth="1"/>
    <col min="6916" max="6916" width="10.85546875" style="170" customWidth="1"/>
    <col min="6917" max="6917" width="11.85546875" style="170" customWidth="1"/>
    <col min="6918" max="7165" width="9.140625" style="170"/>
    <col min="7166" max="7166" width="6.28515625" style="170" customWidth="1"/>
    <col min="7167" max="7167" width="37.7109375" style="170" customWidth="1"/>
    <col min="7168" max="7168" width="11.85546875" style="170" customWidth="1"/>
    <col min="7169" max="7169" width="10.42578125" style="170" customWidth="1"/>
    <col min="7170" max="7171" width="11.85546875" style="170" customWidth="1"/>
    <col min="7172" max="7172" width="10.85546875" style="170" customWidth="1"/>
    <col min="7173" max="7173" width="11.85546875" style="170" customWidth="1"/>
    <col min="7174" max="7421" width="9.140625" style="170"/>
    <col min="7422" max="7422" width="6.28515625" style="170" customWidth="1"/>
    <col min="7423" max="7423" width="37.7109375" style="170" customWidth="1"/>
    <col min="7424" max="7424" width="11.85546875" style="170" customWidth="1"/>
    <col min="7425" max="7425" width="10.42578125" style="170" customWidth="1"/>
    <col min="7426" max="7427" width="11.85546875" style="170" customWidth="1"/>
    <col min="7428" max="7428" width="10.85546875" style="170" customWidth="1"/>
    <col min="7429" max="7429" width="11.85546875" style="170" customWidth="1"/>
    <col min="7430" max="7677" width="9.140625" style="170"/>
    <col min="7678" max="7678" width="6.28515625" style="170" customWidth="1"/>
    <col min="7679" max="7679" width="37.7109375" style="170" customWidth="1"/>
    <col min="7680" max="7680" width="11.85546875" style="170" customWidth="1"/>
    <col min="7681" max="7681" width="10.42578125" style="170" customWidth="1"/>
    <col min="7682" max="7683" width="11.85546875" style="170" customWidth="1"/>
    <col min="7684" max="7684" width="10.85546875" style="170" customWidth="1"/>
    <col min="7685" max="7685" width="11.85546875" style="170" customWidth="1"/>
    <col min="7686" max="7933" width="9.140625" style="170"/>
    <col min="7934" max="7934" width="6.28515625" style="170" customWidth="1"/>
    <col min="7935" max="7935" width="37.7109375" style="170" customWidth="1"/>
    <col min="7936" max="7936" width="11.85546875" style="170" customWidth="1"/>
    <col min="7937" max="7937" width="10.42578125" style="170" customWidth="1"/>
    <col min="7938" max="7939" width="11.85546875" style="170" customWidth="1"/>
    <col min="7940" max="7940" width="10.85546875" style="170" customWidth="1"/>
    <col min="7941" max="7941" width="11.85546875" style="170" customWidth="1"/>
    <col min="7942" max="8189" width="9.140625" style="170"/>
    <col min="8190" max="8190" width="6.28515625" style="170" customWidth="1"/>
    <col min="8191" max="8191" width="37.7109375" style="170" customWidth="1"/>
    <col min="8192" max="8192" width="11.85546875" style="170" customWidth="1"/>
    <col min="8193" max="8193" width="10.42578125" style="170" customWidth="1"/>
    <col min="8194" max="8195" width="11.85546875" style="170" customWidth="1"/>
    <col min="8196" max="8196" width="10.85546875" style="170" customWidth="1"/>
    <col min="8197" max="8197" width="11.85546875" style="170" customWidth="1"/>
    <col min="8198" max="8445" width="9.140625" style="170"/>
    <col min="8446" max="8446" width="6.28515625" style="170" customWidth="1"/>
    <col min="8447" max="8447" width="37.7109375" style="170" customWidth="1"/>
    <col min="8448" max="8448" width="11.85546875" style="170" customWidth="1"/>
    <col min="8449" max="8449" width="10.42578125" style="170" customWidth="1"/>
    <col min="8450" max="8451" width="11.85546875" style="170" customWidth="1"/>
    <col min="8452" max="8452" width="10.85546875" style="170" customWidth="1"/>
    <col min="8453" max="8453" width="11.85546875" style="170" customWidth="1"/>
    <col min="8454" max="8701" width="9.140625" style="170"/>
    <col min="8702" max="8702" width="6.28515625" style="170" customWidth="1"/>
    <col min="8703" max="8703" width="37.7109375" style="170" customWidth="1"/>
    <col min="8704" max="8704" width="11.85546875" style="170" customWidth="1"/>
    <col min="8705" max="8705" width="10.42578125" style="170" customWidth="1"/>
    <col min="8706" max="8707" width="11.85546875" style="170" customWidth="1"/>
    <col min="8708" max="8708" width="10.85546875" style="170" customWidth="1"/>
    <col min="8709" max="8709" width="11.85546875" style="170" customWidth="1"/>
    <col min="8710" max="8957" width="9.140625" style="170"/>
    <col min="8958" max="8958" width="6.28515625" style="170" customWidth="1"/>
    <col min="8959" max="8959" width="37.7109375" style="170" customWidth="1"/>
    <col min="8960" max="8960" width="11.85546875" style="170" customWidth="1"/>
    <col min="8961" max="8961" width="10.42578125" style="170" customWidth="1"/>
    <col min="8962" max="8963" width="11.85546875" style="170" customWidth="1"/>
    <col min="8964" max="8964" width="10.85546875" style="170" customWidth="1"/>
    <col min="8965" max="8965" width="11.85546875" style="170" customWidth="1"/>
    <col min="8966" max="9213" width="9.140625" style="170"/>
    <col min="9214" max="9214" width="6.28515625" style="170" customWidth="1"/>
    <col min="9215" max="9215" width="37.7109375" style="170" customWidth="1"/>
    <col min="9216" max="9216" width="11.85546875" style="170" customWidth="1"/>
    <col min="9217" max="9217" width="10.42578125" style="170" customWidth="1"/>
    <col min="9218" max="9219" width="11.85546875" style="170" customWidth="1"/>
    <col min="9220" max="9220" width="10.85546875" style="170" customWidth="1"/>
    <col min="9221" max="9221" width="11.85546875" style="170" customWidth="1"/>
    <col min="9222" max="9469" width="9.140625" style="170"/>
    <col min="9470" max="9470" width="6.28515625" style="170" customWidth="1"/>
    <col min="9471" max="9471" width="37.7109375" style="170" customWidth="1"/>
    <col min="9472" max="9472" width="11.85546875" style="170" customWidth="1"/>
    <col min="9473" max="9473" width="10.42578125" style="170" customWidth="1"/>
    <col min="9474" max="9475" width="11.85546875" style="170" customWidth="1"/>
    <col min="9476" max="9476" width="10.85546875" style="170" customWidth="1"/>
    <col min="9477" max="9477" width="11.85546875" style="170" customWidth="1"/>
    <col min="9478" max="9725" width="9.140625" style="170"/>
    <col min="9726" max="9726" width="6.28515625" style="170" customWidth="1"/>
    <col min="9727" max="9727" width="37.7109375" style="170" customWidth="1"/>
    <col min="9728" max="9728" width="11.85546875" style="170" customWidth="1"/>
    <col min="9729" max="9729" width="10.42578125" style="170" customWidth="1"/>
    <col min="9730" max="9731" width="11.85546875" style="170" customWidth="1"/>
    <col min="9732" max="9732" width="10.85546875" style="170" customWidth="1"/>
    <col min="9733" max="9733" width="11.85546875" style="170" customWidth="1"/>
    <col min="9734" max="9981" width="9.140625" style="170"/>
    <col min="9982" max="9982" width="6.28515625" style="170" customWidth="1"/>
    <col min="9983" max="9983" width="37.7109375" style="170" customWidth="1"/>
    <col min="9984" max="9984" width="11.85546875" style="170" customWidth="1"/>
    <col min="9985" max="9985" width="10.42578125" style="170" customWidth="1"/>
    <col min="9986" max="9987" width="11.85546875" style="170" customWidth="1"/>
    <col min="9988" max="9988" width="10.85546875" style="170" customWidth="1"/>
    <col min="9989" max="9989" width="11.85546875" style="170" customWidth="1"/>
    <col min="9990" max="10237" width="9.140625" style="170"/>
    <col min="10238" max="10238" width="6.28515625" style="170" customWidth="1"/>
    <col min="10239" max="10239" width="37.7109375" style="170" customWidth="1"/>
    <col min="10240" max="10240" width="11.85546875" style="170" customWidth="1"/>
    <col min="10241" max="10241" width="10.42578125" style="170" customWidth="1"/>
    <col min="10242" max="10243" width="11.85546875" style="170" customWidth="1"/>
    <col min="10244" max="10244" width="10.85546875" style="170" customWidth="1"/>
    <col min="10245" max="10245" width="11.85546875" style="170" customWidth="1"/>
    <col min="10246" max="10493" width="9.140625" style="170"/>
    <col min="10494" max="10494" width="6.28515625" style="170" customWidth="1"/>
    <col min="10495" max="10495" width="37.7109375" style="170" customWidth="1"/>
    <col min="10496" max="10496" width="11.85546875" style="170" customWidth="1"/>
    <col min="10497" max="10497" width="10.42578125" style="170" customWidth="1"/>
    <col min="10498" max="10499" width="11.85546875" style="170" customWidth="1"/>
    <col min="10500" max="10500" width="10.85546875" style="170" customWidth="1"/>
    <col min="10501" max="10501" width="11.85546875" style="170" customWidth="1"/>
    <col min="10502" max="10749" width="9.140625" style="170"/>
    <col min="10750" max="10750" width="6.28515625" style="170" customWidth="1"/>
    <col min="10751" max="10751" width="37.7109375" style="170" customWidth="1"/>
    <col min="10752" max="10752" width="11.85546875" style="170" customWidth="1"/>
    <col min="10753" max="10753" width="10.42578125" style="170" customWidth="1"/>
    <col min="10754" max="10755" width="11.85546875" style="170" customWidth="1"/>
    <col min="10756" max="10756" width="10.85546875" style="170" customWidth="1"/>
    <col min="10757" max="10757" width="11.85546875" style="170" customWidth="1"/>
    <col min="10758" max="11005" width="9.140625" style="170"/>
    <col min="11006" max="11006" width="6.28515625" style="170" customWidth="1"/>
    <col min="11007" max="11007" width="37.7109375" style="170" customWidth="1"/>
    <col min="11008" max="11008" width="11.85546875" style="170" customWidth="1"/>
    <col min="11009" max="11009" width="10.42578125" style="170" customWidth="1"/>
    <col min="11010" max="11011" width="11.85546875" style="170" customWidth="1"/>
    <col min="11012" max="11012" width="10.85546875" style="170" customWidth="1"/>
    <col min="11013" max="11013" width="11.85546875" style="170" customWidth="1"/>
    <col min="11014" max="11261" width="9.140625" style="170"/>
    <col min="11262" max="11262" width="6.28515625" style="170" customWidth="1"/>
    <col min="11263" max="11263" width="37.7109375" style="170" customWidth="1"/>
    <col min="11264" max="11264" width="11.85546875" style="170" customWidth="1"/>
    <col min="11265" max="11265" width="10.42578125" style="170" customWidth="1"/>
    <col min="11266" max="11267" width="11.85546875" style="170" customWidth="1"/>
    <col min="11268" max="11268" width="10.85546875" style="170" customWidth="1"/>
    <col min="11269" max="11269" width="11.85546875" style="170" customWidth="1"/>
    <col min="11270" max="11517" width="9.140625" style="170"/>
    <col min="11518" max="11518" width="6.28515625" style="170" customWidth="1"/>
    <col min="11519" max="11519" width="37.7109375" style="170" customWidth="1"/>
    <col min="11520" max="11520" width="11.85546875" style="170" customWidth="1"/>
    <col min="11521" max="11521" width="10.42578125" style="170" customWidth="1"/>
    <col min="11522" max="11523" width="11.85546875" style="170" customWidth="1"/>
    <col min="11524" max="11524" width="10.85546875" style="170" customWidth="1"/>
    <col min="11525" max="11525" width="11.85546875" style="170" customWidth="1"/>
    <col min="11526" max="11773" width="9.140625" style="170"/>
    <col min="11774" max="11774" width="6.28515625" style="170" customWidth="1"/>
    <col min="11775" max="11775" width="37.7109375" style="170" customWidth="1"/>
    <col min="11776" max="11776" width="11.85546875" style="170" customWidth="1"/>
    <col min="11777" max="11777" width="10.42578125" style="170" customWidth="1"/>
    <col min="11778" max="11779" width="11.85546875" style="170" customWidth="1"/>
    <col min="11780" max="11780" width="10.85546875" style="170" customWidth="1"/>
    <col min="11781" max="11781" width="11.85546875" style="170" customWidth="1"/>
    <col min="11782" max="12029" width="9.140625" style="170"/>
    <col min="12030" max="12030" width="6.28515625" style="170" customWidth="1"/>
    <col min="12031" max="12031" width="37.7109375" style="170" customWidth="1"/>
    <col min="12032" max="12032" width="11.85546875" style="170" customWidth="1"/>
    <col min="12033" max="12033" width="10.42578125" style="170" customWidth="1"/>
    <col min="12034" max="12035" width="11.85546875" style="170" customWidth="1"/>
    <col min="12036" max="12036" width="10.85546875" style="170" customWidth="1"/>
    <col min="12037" max="12037" width="11.85546875" style="170" customWidth="1"/>
    <col min="12038" max="12285" width="9.140625" style="170"/>
    <col min="12286" max="12286" width="6.28515625" style="170" customWidth="1"/>
    <col min="12287" max="12287" width="37.7109375" style="170" customWidth="1"/>
    <col min="12288" max="12288" width="11.85546875" style="170" customWidth="1"/>
    <col min="12289" max="12289" width="10.42578125" style="170" customWidth="1"/>
    <col min="12290" max="12291" width="11.85546875" style="170" customWidth="1"/>
    <col min="12292" max="12292" width="10.85546875" style="170" customWidth="1"/>
    <col min="12293" max="12293" width="11.85546875" style="170" customWidth="1"/>
    <col min="12294" max="12541" width="9.140625" style="170"/>
    <col min="12542" max="12542" width="6.28515625" style="170" customWidth="1"/>
    <col min="12543" max="12543" width="37.7109375" style="170" customWidth="1"/>
    <col min="12544" max="12544" width="11.85546875" style="170" customWidth="1"/>
    <col min="12545" max="12545" width="10.42578125" style="170" customWidth="1"/>
    <col min="12546" max="12547" width="11.85546875" style="170" customWidth="1"/>
    <col min="12548" max="12548" width="10.85546875" style="170" customWidth="1"/>
    <col min="12549" max="12549" width="11.85546875" style="170" customWidth="1"/>
    <col min="12550" max="12797" width="9.140625" style="170"/>
    <col min="12798" max="12798" width="6.28515625" style="170" customWidth="1"/>
    <col min="12799" max="12799" width="37.7109375" style="170" customWidth="1"/>
    <col min="12800" max="12800" width="11.85546875" style="170" customWidth="1"/>
    <col min="12801" max="12801" width="10.42578125" style="170" customWidth="1"/>
    <col min="12802" max="12803" width="11.85546875" style="170" customWidth="1"/>
    <col min="12804" max="12804" width="10.85546875" style="170" customWidth="1"/>
    <col min="12805" max="12805" width="11.85546875" style="170" customWidth="1"/>
    <col min="12806" max="13053" width="9.140625" style="170"/>
    <col min="13054" max="13054" width="6.28515625" style="170" customWidth="1"/>
    <col min="13055" max="13055" width="37.7109375" style="170" customWidth="1"/>
    <col min="13056" max="13056" width="11.85546875" style="170" customWidth="1"/>
    <col min="13057" max="13057" width="10.42578125" style="170" customWidth="1"/>
    <col min="13058" max="13059" width="11.85546875" style="170" customWidth="1"/>
    <col min="13060" max="13060" width="10.85546875" style="170" customWidth="1"/>
    <col min="13061" max="13061" width="11.85546875" style="170" customWidth="1"/>
    <col min="13062" max="13309" width="9.140625" style="170"/>
    <col min="13310" max="13310" width="6.28515625" style="170" customWidth="1"/>
    <col min="13311" max="13311" width="37.7109375" style="170" customWidth="1"/>
    <col min="13312" max="13312" width="11.85546875" style="170" customWidth="1"/>
    <col min="13313" max="13313" width="10.42578125" style="170" customWidth="1"/>
    <col min="13314" max="13315" width="11.85546875" style="170" customWidth="1"/>
    <col min="13316" max="13316" width="10.85546875" style="170" customWidth="1"/>
    <col min="13317" max="13317" width="11.85546875" style="170" customWidth="1"/>
    <col min="13318" max="13565" width="9.140625" style="170"/>
    <col min="13566" max="13566" width="6.28515625" style="170" customWidth="1"/>
    <col min="13567" max="13567" width="37.7109375" style="170" customWidth="1"/>
    <col min="13568" max="13568" width="11.85546875" style="170" customWidth="1"/>
    <col min="13569" max="13569" width="10.42578125" style="170" customWidth="1"/>
    <col min="13570" max="13571" width="11.85546875" style="170" customWidth="1"/>
    <col min="13572" max="13572" width="10.85546875" style="170" customWidth="1"/>
    <col min="13573" max="13573" width="11.85546875" style="170" customWidth="1"/>
    <col min="13574" max="13821" width="9.140625" style="170"/>
    <col min="13822" max="13822" width="6.28515625" style="170" customWidth="1"/>
    <col min="13823" max="13823" width="37.7109375" style="170" customWidth="1"/>
    <col min="13824" max="13824" width="11.85546875" style="170" customWidth="1"/>
    <col min="13825" max="13825" width="10.42578125" style="170" customWidth="1"/>
    <col min="13826" max="13827" width="11.85546875" style="170" customWidth="1"/>
    <col min="13828" max="13828" width="10.85546875" style="170" customWidth="1"/>
    <col min="13829" max="13829" width="11.85546875" style="170" customWidth="1"/>
    <col min="13830" max="14077" width="9.140625" style="170"/>
    <col min="14078" max="14078" width="6.28515625" style="170" customWidth="1"/>
    <col min="14079" max="14079" width="37.7109375" style="170" customWidth="1"/>
    <col min="14080" max="14080" width="11.85546875" style="170" customWidth="1"/>
    <col min="14081" max="14081" width="10.42578125" style="170" customWidth="1"/>
    <col min="14082" max="14083" width="11.85546875" style="170" customWidth="1"/>
    <col min="14084" max="14084" width="10.85546875" style="170" customWidth="1"/>
    <col min="14085" max="14085" width="11.85546875" style="170" customWidth="1"/>
    <col min="14086" max="14333" width="9.140625" style="170"/>
    <col min="14334" max="14334" width="6.28515625" style="170" customWidth="1"/>
    <col min="14335" max="14335" width="37.7109375" style="170" customWidth="1"/>
    <col min="14336" max="14336" width="11.85546875" style="170" customWidth="1"/>
    <col min="14337" max="14337" width="10.42578125" style="170" customWidth="1"/>
    <col min="14338" max="14339" width="11.85546875" style="170" customWidth="1"/>
    <col min="14340" max="14340" width="10.85546875" style="170" customWidth="1"/>
    <col min="14341" max="14341" width="11.85546875" style="170" customWidth="1"/>
    <col min="14342" max="14589" width="9.140625" style="170"/>
    <col min="14590" max="14590" width="6.28515625" style="170" customWidth="1"/>
    <col min="14591" max="14591" width="37.7109375" style="170" customWidth="1"/>
    <col min="14592" max="14592" width="11.85546875" style="170" customWidth="1"/>
    <col min="14593" max="14593" width="10.42578125" style="170" customWidth="1"/>
    <col min="14594" max="14595" width="11.85546875" style="170" customWidth="1"/>
    <col min="14596" max="14596" width="10.85546875" style="170" customWidth="1"/>
    <col min="14597" max="14597" width="11.85546875" style="170" customWidth="1"/>
    <col min="14598" max="14845" width="9.140625" style="170"/>
    <col min="14846" max="14846" width="6.28515625" style="170" customWidth="1"/>
    <col min="14847" max="14847" width="37.7109375" style="170" customWidth="1"/>
    <col min="14848" max="14848" width="11.85546875" style="170" customWidth="1"/>
    <col min="14849" max="14849" width="10.42578125" style="170" customWidth="1"/>
    <col min="14850" max="14851" width="11.85546875" style="170" customWidth="1"/>
    <col min="14852" max="14852" width="10.85546875" style="170" customWidth="1"/>
    <col min="14853" max="14853" width="11.85546875" style="170" customWidth="1"/>
    <col min="14854" max="15101" width="9.140625" style="170"/>
    <col min="15102" max="15102" width="6.28515625" style="170" customWidth="1"/>
    <col min="15103" max="15103" width="37.7109375" style="170" customWidth="1"/>
    <col min="15104" max="15104" width="11.85546875" style="170" customWidth="1"/>
    <col min="15105" max="15105" width="10.42578125" style="170" customWidth="1"/>
    <col min="15106" max="15107" width="11.85546875" style="170" customWidth="1"/>
    <col min="15108" max="15108" width="10.85546875" style="170" customWidth="1"/>
    <col min="15109" max="15109" width="11.85546875" style="170" customWidth="1"/>
    <col min="15110" max="15357" width="9.140625" style="170"/>
    <col min="15358" max="15358" width="6.28515625" style="170" customWidth="1"/>
    <col min="15359" max="15359" width="37.7109375" style="170" customWidth="1"/>
    <col min="15360" max="15360" width="11.85546875" style="170" customWidth="1"/>
    <col min="15361" max="15361" width="10.42578125" style="170" customWidth="1"/>
    <col min="15362" max="15363" width="11.85546875" style="170" customWidth="1"/>
    <col min="15364" max="15364" width="10.85546875" style="170" customWidth="1"/>
    <col min="15365" max="15365" width="11.85546875" style="170" customWidth="1"/>
    <col min="15366" max="15613" width="9.140625" style="170"/>
    <col min="15614" max="15614" width="6.28515625" style="170" customWidth="1"/>
    <col min="15615" max="15615" width="37.7109375" style="170" customWidth="1"/>
    <col min="15616" max="15616" width="11.85546875" style="170" customWidth="1"/>
    <col min="15617" max="15617" width="10.42578125" style="170" customWidth="1"/>
    <col min="15618" max="15619" width="11.85546875" style="170" customWidth="1"/>
    <col min="15620" max="15620" width="10.85546875" style="170" customWidth="1"/>
    <col min="15621" max="15621" width="11.85546875" style="170" customWidth="1"/>
    <col min="15622" max="15869" width="9.140625" style="170"/>
    <col min="15870" max="15870" width="6.28515625" style="170" customWidth="1"/>
    <col min="15871" max="15871" width="37.7109375" style="170" customWidth="1"/>
    <col min="15872" max="15872" width="11.85546875" style="170" customWidth="1"/>
    <col min="15873" max="15873" width="10.42578125" style="170" customWidth="1"/>
    <col min="15874" max="15875" width="11.85546875" style="170" customWidth="1"/>
    <col min="15876" max="15876" width="10.85546875" style="170" customWidth="1"/>
    <col min="15877" max="15877" width="11.85546875" style="170" customWidth="1"/>
    <col min="15878" max="16125" width="9.140625" style="170"/>
    <col min="16126" max="16126" width="6.28515625" style="170" customWidth="1"/>
    <col min="16127" max="16127" width="37.7109375" style="170" customWidth="1"/>
    <col min="16128" max="16128" width="11.85546875" style="170" customWidth="1"/>
    <col min="16129" max="16129" width="10.42578125" style="170" customWidth="1"/>
    <col min="16130" max="16131" width="11.85546875" style="170" customWidth="1"/>
    <col min="16132" max="16132" width="10.85546875" style="170" customWidth="1"/>
    <col min="16133" max="16133" width="11.85546875" style="170" customWidth="1"/>
    <col min="16134" max="16384" width="9.140625" style="170"/>
  </cols>
  <sheetData>
    <row r="1" spans="1:5" s="163" customFormat="1" ht="11.25" customHeight="1" x14ac:dyDescent="0.25">
      <c r="A1" s="610"/>
      <c r="B1" s="610"/>
      <c r="C1" s="610"/>
      <c r="D1" s="610"/>
      <c r="E1" s="610"/>
    </row>
    <row r="2" spans="1:5" s="163" customFormat="1" ht="39" customHeight="1" x14ac:dyDescent="0.25">
      <c r="A2" s="611" t="s">
        <v>709</v>
      </c>
      <c r="B2" s="612"/>
      <c r="C2" s="612"/>
      <c r="D2" s="612"/>
      <c r="E2" s="612"/>
    </row>
    <row r="3" spans="1:5" s="163" customFormat="1" ht="34.5" customHeight="1" thickBot="1" x14ac:dyDescent="0.3">
      <c r="A3" s="164"/>
      <c r="B3" s="165"/>
      <c r="C3" s="164"/>
      <c r="D3" s="164"/>
      <c r="E3" s="166" t="s">
        <v>497</v>
      </c>
    </row>
    <row r="4" spans="1:5" ht="39.75" customHeight="1" thickBot="1" x14ac:dyDescent="0.25">
      <c r="A4" s="613" t="s">
        <v>498</v>
      </c>
      <c r="B4" s="614"/>
      <c r="C4" s="167" t="s">
        <v>499</v>
      </c>
      <c r="D4" s="168" t="s">
        <v>500</v>
      </c>
      <c r="E4" s="169" t="s">
        <v>501</v>
      </c>
    </row>
    <row r="5" spans="1:5" s="175" customFormat="1" ht="15.95" customHeight="1" thickBot="1" x14ac:dyDescent="0.3">
      <c r="A5" s="171" t="s">
        <v>4</v>
      </c>
      <c r="B5" s="172" t="s">
        <v>502</v>
      </c>
      <c r="C5" s="173">
        <f t="shared" ref="C5:E5" si="0">SUM(C6:C9)</f>
        <v>1648119099</v>
      </c>
      <c r="D5" s="174">
        <f t="shared" si="0"/>
        <v>0</v>
      </c>
      <c r="E5" s="173">
        <f t="shared" si="0"/>
        <v>1673135444</v>
      </c>
    </row>
    <row r="6" spans="1:5" x14ac:dyDescent="0.2">
      <c r="A6" s="176" t="s">
        <v>15</v>
      </c>
      <c r="B6" s="177" t="s">
        <v>503</v>
      </c>
      <c r="C6" s="178"/>
      <c r="D6" s="179">
        <v>0</v>
      </c>
      <c r="E6" s="178"/>
    </row>
    <row r="7" spans="1:5" x14ac:dyDescent="0.2">
      <c r="A7" s="180" t="s">
        <v>27</v>
      </c>
      <c r="B7" s="181" t="s">
        <v>504</v>
      </c>
      <c r="C7" s="182">
        <v>1645119099</v>
      </c>
      <c r="D7" s="183">
        <v>0</v>
      </c>
      <c r="E7" s="182">
        <v>1670135444</v>
      </c>
    </row>
    <row r="8" spans="1:5" x14ac:dyDescent="0.2">
      <c r="A8" s="180" t="s">
        <v>134</v>
      </c>
      <c r="B8" s="181" t="s">
        <v>505</v>
      </c>
      <c r="C8" s="182">
        <v>3000000</v>
      </c>
      <c r="D8" s="184">
        <v>0</v>
      </c>
      <c r="E8" s="182">
        <v>3000000</v>
      </c>
    </row>
    <row r="9" spans="1:5" ht="13.5" thickBot="1" x14ac:dyDescent="0.25">
      <c r="A9" s="185" t="s">
        <v>41</v>
      </c>
      <c r="B9" s="186" t="s">
        <v>506</v>
      </c>
      <c r="C9" s="187"/>
      <c r="D9" s="188"/>
      <c r="E9" s="187"/>
    </row>
    <row r="10" spans="1:5" ht="13.5" thickBot="1" x14ac:dyDescent="0.25">
      <c r="A10" s="189" t="s">
        <v>63</v>
      </c>
      <c r="B10" s="190" t="s">
        <v>507</v>
      </c>
      <c r="C10" s="191">
        <f t="shared" ref="C10:E10" si="1">SUM(C11:C12)</f>
        <v>0</v>
      </c>
      <c r="D10" s="191">
        <f t="shared" si="1"/>
        <v>0</v>
      </c>
      <c r="E10" s="191">
        <f t="shared" si="1"/>
        <v>0</v>
      </c>
    </row>
    <row r="11" spans="1:5" x14ac:dyDescent="0.2">
      <c r="A11" s="192" t="s">
        <v>141</v>
      </c>
      <c r="B11" s="193" t="s">
        <v>508</v>
      </c>
      <c r="C11" s="194"/>
      <c r="D11" s="195">
        <v>0</v>
      </c>
      <c r="E11" s="194"/>
    </row>
    <row r="12" spans="1:5" ht="13.5" thickBot="1" x14ac:dyDescent="0.25">
      <c r="A12" s="185" t="s">
        <v>81</v>
      </c>
      <c r="B12" s="196" t="s">
        <v>509</v>
      </c>
      <c r="C12" s="197">
        <v>0</v>
      </c>
      <c r="D12" s="198">
        <v>0</v>
      </c>
      <c r="E12" s="197"/>
    </row>
    <row r="13" spans="1:5" ht="13.5" thickBot="1" x14ac:dyDescent="0.25">
      <c r="A13" s="189" t="s">
        <v>83</v>
      </c>
      <c r="B13" s="190" t="s">
        <v>510</v>
      </c>
      <c r="C13" s="199">
        <v>31450074</v>
      </c>
      <c r="D13" s="200">
        <v>0</v>
      </c>
      <c r="E13" s="199">
        <v>39436328</v>
      </c>
    </row>
    <row r="14" spans="1:5" s="203" customFormat="1" ht="15.95" customHeight="1" thickBot="1" x14ac:dyDescent="0.3">
      <c r="A14" s="171" t="s">
        <v>146</v>
      </c>
      <c r="B14" s="172" t="s">
        <v>511</v>
      </c>
      <c r="C14" s="201">
        <f>SUM(C15:C17)</f>
        <v>7155598</v>
      </c>
      <c r="D14" s="202">
        <f t="shared" ref="D14:E14" si="2">SUM(D15:D17)</f>
        <v>0</v>
      </c>
      <c r="E14" s="201">
        <f t="shared" si="2"/>
        <v>5464460</v>
      </c>
    </row>
    <row r="15" spans="1:5" x14ac:dyDescent="0.2">
      <c r="A15" s="180" t="s">
        <v>162</v>
      </c>
      <c r="B15" s="181" t="s">
        <v>512</v>
      </c>
      <c r="C15" s="178">
        <v>3264995</v>
      </c>
      <c r="D15" s="204">
        <v>0</v>
      </c>
      <c r="E15" s="178">
        <v>1573857</v>
      </c>
    </row>
    <row r="16" spans="1:5" x14ac:dyDescent="0.2">
      <c r="A16" s="180" t="s">
        <v>163</v>
      </c>
      <c r="B16" s="181" t="s">
        <v>513</v>
      </c>
      <c r="C16" s="182">
        <v>3840603</v>
      </c>
      <c r="D16" s="184">
        <v>0</v>
      </c>
      <c r="E16" s="182">
        <v>3840603</v>
      </c>
    </row>
    <row r="17" spans="1:5" ht="13.5" thickBot="1" x14ac:dyDescent="0.25">
      <c r="A17" s="185" t="s">
        <v>164</v>
      </c>
      <c r="B17" s="186" t="s">
        <v>514</v>
      </c>
      <c r="C17" s="205">
        <v>50000</v>
      </c>
      <c r="D17" s="188">
        <v>0</v>
      </c>
      <c r="E17" s="205">
        <v>50000</v>
      </c>
    </row>
    <row r="18" spans="1:5" ht="13.5" thickBot="1" x14ac:dyDescent="0.25">
      <c r="A18" s="206" t="s">
        <v>167</v>
      </c>
      <c r="B18" s="172" t="s">
        <v>515</v>
      </c>
      <c r="C18" s="207">
        <v>1563953</v>
      </c>
      <c r="D18" s="208">
        <v>0</v>
      </c>
      <c r="E18" s="207">
        <v>-604642</v>
      </c>
    </row>
    <row r="19" spans="1:5" ht="13.5" thickBot="1" x14ac:dyDescent="0.25">
      <c r="A19" s="189" t="s">
        <v>170</v>
      </c>
      <c r="B19" s="172" t="s">
        <v>516</v>
      </c>
      <c r="C19" s="207">
        <v>0</v>
      </c>
      <c r="D19" s="208">
        <v>0</v>
      </c>
      <c r="E19" s="207">
        <v>0</v>
      </c>
    </row>
    <row r="20" spans="1:5" s="211" customFormat="1" ht="27" customHeight="1" thickBot="1" x14ac:dyDescent="0.3">
      <c r="A20" s="171" t="s">
        <v>173</v>
      </c>
      <c r="B20" s="209" t="s">
        <v>517</v>
      </c>
      <c r="C20" s="202">
        <f t="shared" ref="C20:E20" si="3">C19+C18+C14+C13+C5+C10</f>
        <v>1688288724</v>
      </c>
      <c r="D20" s="210">
        <f t="shared" si="3"/>
        <v>0</v>
      </c>
      <c r="E20" s="202">
        <f t="shared" si="3"/>
        <v>1717431590</v>
      </c>
    </row>
    <row r="21" spans="1:5" ht="33" customHeight="1" thickBot="1" x14ac:dyDescent="0.25">
      <c r="A21" s="613" t="s">
        <v>518</v>
      </c>
      <c r="B21" s="615"/>
      <c r="C21" s="167" t="s">
        <v>499</v>
      </c>
      <c r="D21" s="168" t="s">
        <v>500</v>
      </c>
      <c r="E21" s="169" t="s">
        <v>501</v>
      </c>
    </row>
    <row r="22" spans="1:5" s="203" customFormat="1" ht="15.95" customHeight="1" thickBot="1" x14ac:dyDescent="0.3">
      <c r="A22" s="212" t="s">
        <v>176</v>
      </c>
      <c r="B22" s="213" t="s">
        <v>519</v>
      </c>
      <c r="C22" s="202">
        <f t="shared" ref="C22" si="4">SUM(C23:C28)</f>
        <v>1244644443</v>
      </c>
      <c r="D22" s="210">
        <f t="shared" ref="D22:E22" si="5">SUM(D23:D28)</f>
        <v>0</v>
      </c>
      <c r="E22" s="202">
        <f t="shared" si="5"/>
        <v>1192764185</v>
      </c>
    </row>
    <row r="23" spans="1:5" x14ac:dyDescent="0.2">
      <c r="A23" s="214" t="s">
        <v>179</v>
      </c>
      <c r="B23" s="215" t="s">
        <v>520</v>
      </c>
      <c r="C23" s="216">
        <v>1758034305</v>
      </c>
      <c r="D23" s="204">
        <v>0</v>
      </c>
      <c r="E23" s="216">
        <v>1758034305</v>
      </c>
    </row>
    <row r="24" spans="1:5" x14ac:dyDescent="0.2">
      <c r="A24" s="214" t="s">
        <v>182</v>
      </c>
      <c r="B24" s="215" t="s">
        <v>521</v>
      </c>
      <c r="C24" s="217"/>
      <c r="D24" s="184">
        <v>0</v>
      </c>
      <c r="E24" s="217"/>
    </row>
    <row r="25" spans="1:5" x14ac:dyDescent="0.2">
      <c r="A25" s="214" t="s">
        <v>185</v>
      </c>
      <c r="B25" s="215" t="s">
        <v>522</v>
      </c>
      <c r="C25" s="217">
        <v>13113448</v>
      </c>
      <c r="D25" s="184">
        <v>0</v>
      </c>
      <c r="E25" s="217">
        <v>13113448</v>
      </c>
    </row>
    <row r="26" spans="1:5" x14ac:dyDescent="0.2">
      <c r="A26" s="214" t="s">
        <v>188</v>
      </c>
      <c r="B26" s="215" t="s">
        <v>523</v>
      </c>
      <c r="C26" s="217">
        <v>-543483000</v>
      </c>
      <c r="D26" s="184">
        <v>0</v>
      </c>
      <c r="E26" s="217">
        <v>-526503310</v>
      </c>
    </row>
    <row r="27" spans="1:5" x14ac:dyDescent="0.2">
      <c r="A27" s="214" t="s">
        <v>190</v>
      </c>
      <c r="B27" s="215" t="s">
        <v>524</v>
      </c>
      <c r="C27" s="197">
        <v>0</v>
      </c>
      <c r="D27" s="188">
        <v>0</v>
      </c>
      <c r="E27" s="197">
        <v>0</v>
      </c>
    </row>
    <row r="28" spans="1:5" ht="13.5" thickBot="1" x14ac:dyDescent="0.25">
      <c r="A28" s="214" t="s">
        <v>193</v>
      </c>
      <c r="B28" s="218" t="s">
        <v>525</v>
      </c>
      <c r="C28" s="219">
        <v>16979690</v>
      </c>
      <c r="D28" s="220">
        <v>0</v>
      </c>
      <c r="E28" s="219">
        <v>-51880258</v>
      </c>
    </row>
    <row r="29" spans="1:5" s="203" customFormat="1" ht="15.95" customHeight="1" thickBot="1" x14ac:dyDescent="0.3">
      <c r="A29" s="212" t="s">
        <v>196</v>
      </c>
      <c r="B29" s="213" t="s">
        <v>526</v>
      </c>
      <c r="C29" s="202">
        <f t="shared" ref="C29:E29" si="6">SUM(C30:C32)</f>
        <v>23997815</v>
      </c>
      <c r="D29" s="210">
        <f t="shared" si="6"/>
        <v>0</v>
      </c>
      <c r="E29" s="202">
        <f t="shared" si="6"/>
        <v>3746394</v>
      </c>
    </row>
    <row r="30" spans="1:5" x14ac:dyDescent="0.2">
      <c r="A30" s="214" t="s">
        <v>199</v>
      </c>
      <c r="B30" s="215" t="s">
        <v>527</v>
      </c>
      <c r="C30" s="216">
        <v>12544049</v>
      </c>
      <c r="D30" s="204">
        <v>0</v>
      </c>
      <c r="E30" s="216">
        <v>5348</v>
      </c>
    </row>
    <row r="31" spans="1:5" x14ac:dyDescent="0.2">
      <c r="A31" s="214" t="s">
        <v>227</v>
      </c>
      <c r="B31" s="215" t="s">
        <v>528</v>
      </c>
      <c r="C31" s="217">
        <v>2849164</v>
      </c>
      <c r="D31" s="184">
        <v>0</v>
      </c>
      <c r="E31" s="217">
        <v>1889152</v>
      </c>
    </row>
    <row r="32" spans="1:5" ht="13.5" thickBot="1" x14ac:dyDescent="0.25">
      <c r="A32" s="221" t="s">
        <v>230</v>
      </c>
      <c r="B32" s="196" t="s">
        <v>529</v>
      </c>
      <c r="C32" s="217">
        <v>8604602</v>
      </c>
      <c r="D32" s="184">
        <v>0</v>
      </c>
      <c r="E32" s="217">
        <v>1851894</v>
      </c>
    </row>
    <row r="33" spans="1:5" ht="13.5" thickBot="1" x14ac:dyDescent="0.25">
      <c r="A33" s="222" t="s">
        <v>232</v>
      </c>
      <c r="B33" s="223" t="s">
        <v>530</v>
      </c>
      <c r="C33" s="199"/>
      <c r="D33" s="208">
        <v>0</v>
      </c>
      <c r="E33" s="199"/>
    </row>
    <row r="34" spans="1:5" ht="13.5" thickBot="1" x14ac:dyDescent="0.25">
      <c r="A34" s="224" t="s">
        <v>531</v>
      </c>
      <c r="B34" s="225" t="s">
        <v>532</v>
      </c>
      <c r="C34" s="226">
        <v>419646466</v>
      </c>
      <c r="D34" s="227">
        <v>0</v>
      </c>
      <c r="E34" s="226">
        <v>520921011</v>
      </c>
    </row>
    <row r="35" spans="1:5" s="229" customFormat="1" ht="16.5" thickBot="1" x14ac:dyDescent="0.3">
      <c r="A35" s="212" t="s">
        <v>533</v>
      </c>
      <c r="B35" s="228" t="s">
        <v>534</v>
      </c>
      <c r="C35" s="202">
        <f t="shared" ref="C35:E35" si="7">SUM(C34,C33,C29,C22)</f>
        <v>1688288724</v>
      </c>
      <c r="D35" s="210">
        <f t="shared" si="7"/>
        <v>0</v>
      </c>
      <c r="E35" s="202">
        <f t="shared" si="7"/>
        <v>1717431590</v>
      </c>
    </row>
    <row r="36" spans="1:5" x14ac:dyDescent="0.2">
      <c r="D36" s="232"/>
    </row>
    <row r="37" spans="1:5" x14ac:dyDescent="0.2">
      <c r="D37" s="232"/>
    </row>
    <row r="38" spans="1:5" x14ac:dyDescent="0.2">
      <c r="D38" s="232"/>
    </row>
    <row r="39" spans="1:5" x14ac:dyDescent="0.2">
      <c r="D39" s="232"/>
    </row>
    <row r="40" spans="1:5" x14ac:dyDescent="0.2">
      <c r="D40" s="232"/>
    </row>
    <row r="41" spans="1:5" x14ac:dyDescent="0.2">
      <c r="D41" s="232"/>
    </row>
    <row r="42" spans="1:5" x14ac:dyDescent="0.2">
      <c r="D42" s="232"/>
    </row>
    <row r="43" spans="1:5" x14ac:dyDescent="0.2">
      <c r="D43" s="232"/>
    </row>
    <row r="44" spans="1:5" x14ac:dyDescent="0.2">
      <c r="D44" s="232"/>
    </row>
    <row r="45" spans="1:5" x14ac:dyDescent="0.2">
      <c r="D45" s="232"/>
    </row>
    <row r="46" spans="1:5" x14ac:dyDescent="0.2">
      <c r="D46" s="232"/>
    </row>
    <row r="47" spans="1:5" x14ac:dyDescent="0.2">
      <c r="D47" s="232"/>
    </row>
    <row r="48" spans="1:5" x14ac:dyDescent="0.2">
      <c r="D48" s="232"/>
    </row>
    <row r="49" spans="4:4" x14ac:dyDescent="0.2">
      <c r="D49" s="232"/>
    </row>
    <row r="50" spans="4:4" x14ac:dyDescent="0.2">
      <c r="D50" s="232"/>
    </row>
    <row r="51" spans="4:4" x14ac:dyDescent="0.2">
      <c r="D51" s="232"/>
    </row>
  </sheetData>
  <mergeCells count="4">
    <mergeCell ref="A1:E1"/>
    <mergeCell ref="A2:E2"/>
    <mergeCell ref="A4:B4"/>
    <mergeCell ref="A21:B21"/>
  </mergeCells>
  <printOptions horizontalCentered="1"/>
  <pageMargins left="0.35433070866141736" right="0.43307086614173229" top="0.78740157480314965" bottom="0.78740157480314965" header="0.78740157480314965" footer="0.78740157480314965"/>
  <pageSetup paperSize="9" scale="90" orientation="portrait" r:id="rId1"/>
  <headerFooter alignWithMargins="0">
    <oddHeader xml:space="preserve">&amp;R&amp;"Times New Roman CE,Félkövér dőlt" 5. sz.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11</vt:i4>
      </vt:variant>
    </vt:vector>
  </HeadingPairs>
  <TitlesOfParts>
    <vt:vector size="28" baseType="lpstr">
      <vt:lpstr>1.1.sz.mell.</vt:lpstr>
      <vt:lpstr>1.2.sz.mell.</vt:lpstr>
      <vt:lpstr>1.3.sz.mell.</vt:lpstr>
      <vt:lpstr>1.4.sz.mell.</vt:lpstr>
      <vt:lpstr>2.sz.mell  </vt:lpstr>
      <vt:lpstr>2.1.sz.mell</vt:lpstr>
      <vt:lpstr>3. sz. mell.</vt:lpstr>
      <vt:lpstr>4. sz. mell</vt:lpstr>
      <vt:lpstr>5. sz. mell</vt:lpstr>
      <vt:lpstr>6. sz. mell.</vt:lpstr>
      <vt:lpstr>7. sz. mell.</vt:lpstr>
      <vt:lpstr>8</vt:lpstr>
      <vt:lpstr>9</vt:lpstr>
      <vt:lpstr>10</vt:lpstr>
      <vt:lpstr>11.</vt:lpstr>
      <vt:lpstr>12</vt:lpstr>
      <vt:lpstr>13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'12'!Nyomtatási_terület</vt:lpstr>
      <vt:lpstr>'13'!Nyomtatási_terület</vt:lpstr>
      <vt:lpstr>'2.sz.mell  '!Nyomtatási_terület</vt:lpstr>
      <vt:lpstr>'3. sz. mell.'!Nyomtatási_terület</vt:lpstr>
      <vt:lpstr>'4. sz. mell'!Nyomtatási_terület</vt:lpstr>
      <vt:lpstr>'7. sz. mell.'!Nyomtatási_terület</vt:lpstr>
      <vt:lpstr>'8'!Nyomtatási_terület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Kelemenné Dudás Bettina</dc:creator>
  <cp:lastModifiedBy>KDBETTI</cp:lastModifiedBy>
  <cp:lastPrinted>2021-05-31T07:37:04Z</cp:lastPrinted>
  <dcterms:created xsi:type="dcterms:W3CDTF">2014-02-07T17:22:54Z</dcterms:created>
  <dcterms:modified xsi:type="dcterms:W3CDTF">2021-05-31T07:44:01Z</dcterms:modified>
</cp:coreProperties>
</file>