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Testületi előterjesztések\2022\2022 01 27\"/>
    </mc:Choice>
  </mc:AlternateContent>
  <xr:revisionPtr revIDLastSave="0" documentId="13_ncr:1_{93D5D922-6665-489A-936D-61D90EA5CA9C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  <sheet name="9.m" sheetId="15" state="hidden" r:id="rId12"/>
  </sheets>
  <externalReferences>
    <externalReference r:id="rId13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'1.1.sz.mell.'!$A$1:$G$128</definedName>
    <definedName name="_xlnm.Print_Area" localSheetId="1">'1.2.sz.mell.'!$A$1:$G$128</definedName>
    <definedName name="_xlnm.Print_Area" localSheetId="2">'1.3.sz.mell.'!$A$1:$C$128</definedName>
    <definedName name="_xlnm.Print_Area" localSheetId="3">'1.4.sz.mell.'!$A$1:$C$128</definedName>
    <definedName name="_xlnm.Print_Area" localSheetId="5">'3.sz.mell.'!$A$1:$F$69</definedName>
    <definedName name="_xlnm.Print_Area" localSheetId="6">'4. sz. mell'!$A$1:$F$45</definedName>
    <definedName name="_xlnm.Print_Area" localSheetId="7">'5. sz. mell'!$A$1:$E$29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D18" i="13"/>
  <c r="E18" i="13"/>
  <c r="J25" i="3"/>
  <c r="I8" i="3"/>
  <c r="J8" i="3"/>
  <c r="I9" i="3"/>
  <c r="J9" i="3"/>
  <c r="I10" i="3"/>
  <c r="J10" i="3"/>
  <c r="I11" i="3"/>
  <c r="J11" i="3"/>
  <c r="I12" i="3"/>
  <c r="J12" i="3"/>
  <c r="I14" i="3"/>
  <c r="J14" i="3"/>
  <c r="I15" i="3"/>
  <c r="J15" i="3"/>
  <c r="I16" i="3"/>
  <c r="J16" i="3"/>
  <c r="J6" i="3"/>
  <c r="K6" i="3"/>
  <c r="I41" i="3"/>
  <c r="J41" i="3"/>
  <c r="I42" i="3"/>
  <c r="J42" i="3"/>
  <c r="I43" i="3"/>
  <c r="J43" i="3"/>
  <c r="J40" i="3"/>
  <c r="I33" i="3"/>
  <c r="I34" i="3"/>
  <c r="I35" i="3"/>
  <c r="I36" i="3"/>
  <c r="I37" i="3"/>
  <c r="D65" i="14" l="1"/>
  <c r="D81" i="14" s="1"/>
  <c r="E65" i="14"/>
  <c r="D58" i="14"/>
  <c r="D51" i="14"/>
  <c r="D64" i="14" s="1"/>
  <c r="D35" i="14"/>
  <c r="D44" i="14" s="1"/>
  <c r="D21" i="14"/>
  <c r="D9" i="14"/>
  <c r="D29" i="14" s="1"/>
  <c r="B8" i="15"/>
  <c r="B9" i="15"/>
  <c r="B10" i="15"/>
  <c r="B11" i="15"/>
  <c r="B12" i="15"/>
  <c r="B13" i="15"/>
  <c r="B15" i="15"/>
  <c r="B16" i="15"/>
  <c r="B17" i="15"/>
  <c r="B18" i="15"/>
  <c r="B19" i="15"/>
  <c r="D45" i="14" l="1"/>
  <c r="D82" i="14"/>
  <c r="B20" i="15"/>
  <c r="B14" i="15"/>
  <c r="E5" i="12" l="1"/>
  <c r="C91" i="5" l="1"/>
  <c r="J33" i="3"/>
  <c r="J34" i="3"/>
  <c r="J35" i="3"/>
  <c r="J36" i="3"/>
  <c r="J37" i="3"/>
  <c r="F8" i="2" l="1"/>
  <c r="O8" i="11" l="1"/>
  <c r="H32" i="2" l="1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L32" i="2"/>
  <c r="L33" i="2"/>
  <c r="L34" i="2"/>
  <c r="L35" i="2"/>
  <c r="L36" i="2"/>
  <c r="E19" i="14" l="1"/>
  <c r="K11" i="3" l="1"/>
  <c r="L11" i="3"/>
  <c r="N11" i="3"/>
  <c r="K9" i="3"/>
  <c r="L9" i="3"/>
  <c r="N9" i="3"/>
  <c r="K10" i="3"/>
  <c r="L10" i="3"/>
  <c r="M10" i="3"/>
  <c r="N10" i="3"/>
  <c r="K8" i="3"/>
  <c r="L8" i="3"/>
  <c r="N8" i="3"/>
  <c r="K25" i="3"/>
  <c r="L25" i="3"/>
  <c r="M25" i="3"/>
  <c r="N25" i="3"/>
  <c r="I25" i="3"/>
  <c r="L6" i="3" l="1"/>
  <c r="M6" i="3"/>
  <c r="N6" i="3"/>
  <c r="I6" i="3"/>
  <c r="K41" i="3"/>
  <c r="L41" i="3"/>
  <c r="N41" i="3"/>
  <c r="K42" i="3"/>
  <c r="L42" i="3"/>
  <c r="N42" i="3"/>
  <c r="K43" i="3"/>
  <c r="L43" i="3"/>
  <c r="N43" i="3"/>
  <c r="K40" i="3"/>
  <c r="L40" i="3"/>
  <c r="M40" i="3"/>
  <c r="N40" i="3"/>
  <c r="I40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3" i="3"/>
  <c r="L33" i="3"/>
  <c r="M33" i="3"/>
  <c r="N33" i="3"/>
  <c r="F38" i="2" l="1"/>
  <c r="H12" i="13" l="1"/>
  <c r="I12" i="13" s="1"/>
  <c r="J12" i="13" s="1"/>
  <c r="H21" i="13"/>
  <c r="I21" i="13" s="1"/>
  <c r="J21" i="13" s="1"/>
  <c r="G5" i="13"/>
  <c r="S7" i="11"/>
  <c r="E6" i="14" l="1"/>
  <c r="E74" i="14"/>
  <c r="E69" i="14"/>
  <c r="E81" i="14" s="1"/>
  <c r="E49" i="14"/>
  <c r="E38" i="14"/>
  <c r="E30" i="14"/>
  <c r="E3" i="14"/>
  <c r="E48" i="14" s="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O24" i="11"/>
  <c r="O23" i="11"/>
  <c r="O22" i="11"/>
  <c r="O21" i="11"/>
  <c r="O20" i="11"/>
  <c r="O19" i="11"/>
  <c r="O18" i="11"/>
  <c r="O17" i="11"/>
  <c r="O16" i="11"/>
  <c r="O15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O11" i="11"/>
  <c r="O10" i="11"/>
  <c r="O9" i="11"/>
  <c r="O7" i="11"/>
  <c r="O6" i="11"/>
  <c r="O5" i="11"/>
  <c r="O2" i="11"/>
  <c r="K5" i="12"/>
  <c r="L5" i="12"/>
  <c r="J5" i="12"/>
  <c r="S33" i="3"/>
  <c r="T33" i="3"/>
  <c r="U33" i="3"/>
  <c r="W33" i="3"/>
  <c r="Y33" i="3"/>
  <c r="Z33" i="3"/>
  <c r="F38" i="3"/>
  <c r="E32" i="3"/>
  <c r="D32" i="3"/>
  <c r="C32" i="3"/>
  <c r="E21" i="13"/>
  <c r="E25" i="13" s="1"/>
  <c r="E27" i="13" s="1"/>
  <c r="D21" i="13"/>
  <c r="D25" i="13" s="1"/>
  <c r="D27" i="13" s="1"/>
  <c r="C21" i="13"/>
  <c r="C25" i="13" s="1"/>
  <c r="C27" i="13" s="1"/>
  <c r="E12" i="13"/>
  <c r="D12" i="13"/>
  <c r="C12" i="13"/>
  <c r="F44" i="2"/>
  <c r="C13" i="13" l="1"/>
  <c r="E13" i="13"/>
  <c r="E14" i="13" s="1"/>
  <c r="J15" i="13" s="1"/>
  <c r="D13" i="13"/>
  <c r="D14" i="13" s="1"/>
  <c r="I15" i="13" s="1"/>
  <c r="K7" i="12"/>
  <c r="J7" i="12"/>
  <c r="C14" i="13"/>
  <c r="H15" i="13" s="1"/>
  <c r="L7" i="12"/>
  <c r="D27" i="11"/>
  <c r="H27" i="11"/>
  <c r="N27" i="11"/>
  <c r="L27" i="11"/>
  <c r="J27" i="11"/>
  <c r="F27" i="11"/>
  <c r="O26" i="11"/>
  <c r="E27" i="11"/>
  <c r="G27" i="11"/>
  <c r="I27" i="11"/>
  <c r="K27" i="11"/>
  <c r="M27" i="11"/>
  <c r="O13" i="11"/>
  <c r="C27" i="11"/>
  <c r="M5" i="12"/>
  <c r="M7" i="12" s="1"/>
  <c r="C7" i="12"/>
  <c r="D7" i="12"/>
  <c r="F7" i="12"/>
  <c r="G7" i="12"/>
  <c r="H7" i="12"/>
  <c r="B7" i="12"/>
  <c r="I5" i="12"/>
  <c r="I7" i="12" s="1"/>
  <c r="E7" i="12"/>
  <c r="O27" i="11" l="1"/>
  <c r="C6" i="8" l="1"/>
  <c r="C31" i="2"/>
  <c r="D31" i="2"/>
  <c r="E31" i="2"/>
  <c r="F41" i="2"/>
  <c r="F40" i="2"/>
  <c r="F39" i="2"/>
  <c r="F36" i="2"/>
  <c r="F35" i="2"/>
  <c r="F34" i="2"/>
  <c r="F33" i="2"/>
  <c r="F32" i="2"/>
  <c r="F26" i="2"/>
  <c r="F25" i="2"/>
  <c r="F22" i="2"/>
  <c r="F21" i="2"/>
  <c r="F20" i="2"/>
  <c r="F19" i="2"/>
  <c r="F18" i="2"/>
  <c r="F16" i="2"/>
  <c r="F15" i="2"/>
  <c r="F14" i="2"/>
  <c r="F12" i="2"/>
  <c r="F11" i="2"/>
  <c r="F10" i="2"/>
  <c r="F9" i="2"/>
  <c r="F6" i="2"/>
  <c r="F64" i="3"/>
  <c r="F63" i="3"/>
  <c r="F62" i="3"/>
  <c r="F61" i="3"/>
  <c r="F59" i="3"/>
  <c r="F58" i="3"/>
  <c r="F57" i="3"/>
  <c r="F56" i="3"/>
  <c r="F55" i="3"/>
  <c r="F53" i="3"/>
  <c r="F52" i="3"/>
  <c r="F51" i="3"/>
  <c r="F50" i="3"/>
  <c r="F48" i="3"/>
  <c r="F47" i="3"/>
  <c r="F46" i="3"/>
  <c r="F43" i="3"/>
  <c r="F42" i="3"/>
  <c r="F41" i="3"/>
  <c r="F40" i="3"/>
  <c r="F37" i="3"/>
  <c r="F36" i="3"/>
  <c r="F35" i="3"/>
  <c r="F34" i="3"/>
  <c r="F33" i="3"/>
  <c r="F27" i="3"/>
  <c r="F26" i="3"/>
  <c r="F25" i="3"/>
  <c r="F22" i="3"/>
  <c r="F21" i="3"/>
  <c r="F20" i="3"/>
  <c r="F19" i="3"/>
  <c r="F18" i="3"/>
  <c r="F16" i="3"/>
  <c r="F15" i="3"/>
  <c r="F14" i="3"/>
  <c r="F12" i="3"/>
  <c r="F11" i="3"/>
  <c r="F10" i="3"/>
  <c r="F9" i="3"/>
  <c r="F8" i="3"/>
  <c r="F6" i="3"/>
  <c r="AA33" i="3"/>
  <c r="V33" i="3"/>
  <c r="M43" i="3"/>
  <c r="M42" i="3"/>
  <c r="M41" i="3"/>
  <c r="M11" i="3"/>
  <c r="M9" i="3"/>
  <c r="M8" i="3"/>
  <c r="X33" i="3"/>
  <c r="M61" i="8"/>
  <c r="L61" i="8"/>
  <c r="K61" i="8"/>
  <c r="J61" i="8"/>
  <c r="M27" i="8"/>
  <c r="L27" i="8"/>
  <c r="K27" i="8"/>
  <c r="J27" i="8"/>
  <c r="G55" i="8"/>
  <c r="G49" i="8"/>
  <c r="G24" i="8"/>
  <c r="G19" i="8"/>
  <c r="F55" i="8"/>
  <c r="F49" i="8"/>
  <c r="F24" i="8"/>
  <c r="F19" i="8"/>
  <c r="E55" i="8"/>
  <c r="E49" i="8"/>
  <c r="E24" i="8"/>
  <c r="E19" i="8"/>
  <c r="D55" i="8"/>
  <c r="D49" i="8"/>
  <c r="D24" i="8"/>
  <c r="D19" i="8"/>
  <c r="G116" i="7"/>
  <c r="F116" i="7"/>
  <c r="E116" i="7"/>
  <c r="D116" i="7"/>
  <c r="G110" i="7"/>
  <c r="F110" i="7"/>
  <c r="E110" i="7"/>
  <c r="D110" i="7"/>
  <c r="G105" i="7"/>
  <c r="F105" i="7"/>
  <c r="E105" i="7"/>
  <c r="D105" i="7"/>
  <c r="G101" i="7"/>
  <c r="G122" i="7" s="1"/>
  <c r="F101" i="7"/>
  <c r="E101" i="7"/>
  <c r="E122" i="7" s="1"/>
  <c r="D101" i="7"/>
  <c r="D122" i="7" s="1"/>
  <c r="G97" i="7"/>
  <c r="F97" i="7"/>
  <c r="E97" i="7"/>
  <c r="D97" i="7"/>
  <c r="G91" i="7"/>
  <c r="F91" i="7"/>
  <c r="E91" i="7"/>
  <c r="D91" i="7"/>
  <c r="G85" i="7"/>
  <c r="G100" i="7" s="1"/>
  <c r="G123" i="7" s="1"/>
  <c r="F85" i="7"/>
  <c r="F100" i="7" s="1"/>
  <c r="E85" i="7"/>
  <c r="E100" i="7" s="1"/>
  <c r="E123" i="7" s="1"/>
  <c r="D85" i="7"/>
  <c r="D100" i="7" s="1"/>
  <c r="D123" i="7" s="1"/>
  <c r="G72" i="7"/>
  <c r="F72" i="7"/>
  <c r="E72" i="7"/>
  <c r="D72" i="7"/>
  <c r="G68" i="7"/>
  <c r="F68" i="7"/>
  <c r="E68" i="7"/>
  <c r="D68" i="7"/>
  <c r="G65" i="7"/>
  <c r="F65" i="7"/>
  <c r="E65" i="7"/>
  <c r="D65" i="7"/>
  <c r="G60" i="7"/>
  <c r="F60" i="7"/>
  <c r="E60" i="7"/>
  <c r="D60" i="7"/>
  <c r="G56" i="7"/>
  <c r="F56" i="7"/>
  <c r="F78" i="7" s="1"/>
  <c r="E56" i="7"/>
  <c r="E78" i="7" s="1"/>
  <c r="E128" i="7" s="1"/>
  <c r="D56" i="7"/>
  <c r="D78" i="7" s="1"/>
  <c r="D128" i="7" s="1"/>
  <c r="G50" i="7"/>
  <c r="F50" i="7"/>
  <c r="E50" i="7"/>
  <c r="D50" i="7"/>
  <c r="G45" i="7"/>
  <c r="F45" i="7"/>
  <c r="E45" i="7"/>
  <c r="D45" i="7"/>
  <c r="G39" i="7"/>
  <c r="F39" i="7"/>
  <c r="E39" i="7"/>
  <c r="D39" i="7"/>
  <c r="G27" i="7"/>
  <c r="F27" i="7"/>
  <c r="E27" i="7"/>
  <c r="D27" i="7"/>
  <c r="G21" i="7"/>
  <c r="F21" i="7"/>
  <c r="F20" i="7" s="1"/>
  <c r="E21" i="7"/>
  <c r="E20" i="7" s="1"/>
  <c r="D21" i="7"/>
  <c r="D20" i="7" s="1"/>
  <c r="G20" i="7"/>
  <c r="G13" i="7"/>
  <c r="F13" i="7"/>
  <c r="E13" i="7"/>
  <c r="D13" i="7"/>
  <c r="G6" i="7"/>
  <c r="F6" i="7"/>
  <c r="E6" i="7"/>
  <c r="D6" i="7"/>
  <c r="G5" i="7"/>
  <c r="F5" i="7"/>
  <c r="E5" i="7"/>
  <c r="D5" i="7"/>
  <c r="G116" i="6"/>
  <c r="F116" i="6"/>
  <c r="E116" i="6"/>
  <c r="D116" i="6"/>
  <c r="G110" i="6"/>
  <c r="F110" i="6"/>
  <c r="E110" i="6"/>
  <c r="D110" i="6"/>
  <c r="G105" i="6"/>
  <c r="F105" i="6"/>
  <c r="E105" i="6"/>
  <c r="D105" i="6"/>
  <c r="G101" i="6"/>
  <c r="G122" i="6" s="1"/>
  <c r="F101" i="6"/>
  <c r="E101" i="6"/>
  <c r="E122" i="6" s="1"/>
  <c r="D101" i="6"/>
  <c r="D122" i="6" s="1"/>
  <c r="G97" i="6"/>
  <c r="F97" i="6"/>
  <c r="E97" i="6"/>
  <c r="D97" i="6"/>
  <c r="G91" i="6"/>
  <c r="F91" i="6"/>
  <c r="E91" i="6"/>
  <c r="D91" i="6"/>
  <c r="G85" i="6"/>
  <c r="G100" i="6" s="1"/>
  <c r="G123" i="6" s="1"/>
  <c r="F85" i="6"/>
  <c r="F100" i="6" s="1"/>
  <c r="E85" i="6"/>
  <c r="E100" i="6" s="1"/>
  <c r="E123" i="6" s="1"/>
  <c r="D85" i="6"/>
  <c r="D100" i="6" s="1"/>
  <c r="D123" i="6" s="1"/>
  <c r="G72" i="6"/>
  <c r="F72" i="6"/>
  <c r="E72" i="6"/>
  <c r="D72" i="6"/>
  <c r="G68" i="6"/>
  <c r="F68" i="6"/>
  <c r="E68" i="6"/>
  <c r="D68" i="6"/>
  <c r="G65" i="6"/>
  <c r="F65" i="6"/>
  <c r="E65" i="6"/>
  <c r="D65" i="6"/>
  <c r="G60" i="6"/>
  <c r="F60" i="6"/>
  <c r="E60" i="6"/>
  <c r="D60" i="6"/>
  <c r="G56" i="6"/>
  <c r="G78" i="6" s="1"/>
  <c r="G128" i="6" s="1"/>
  <c r="F56" i="6"/>
  <c r="F78" i="6" s="1"/>
  <c r="E56" i="6"/>
  <c r="E78" i="6" s="1"/>
  <c r="E128" i="6" s="1"/>
  <c r="D56" i="6"/>
  <c r="G50" i="6"/>
  <c r="F50" i="6"/>
  <c r="E50" i="6"/>
  <c r="D50" i="6"/>
  <c r="G45" i="6"/>
  <c r="F45" i="6"/>
  <c r="E45" i="6"/>
  <c r="D45" i="6"/>
  <c r="G39" i="6"/>
  <c r="F39" i="6"/>
  <c r="E39" i="6"/>
  <c r="D39" i="6"/>
  <c r="G27" i="6"/>
  <c r="F27" i="6"/>
  <c r="E27" i="6"/>
  <c r="D27" i="6"/>
  <c r="G21" i="6"/>
  <c r="F21" i="6"/>
  <c r="F20" i="6" s="1"/>
  <c r="E21" i="6"/>
  <c r="E20" i="6" s="1"/>
  <c r="D21" i="6"/>
  <c r="D20" i="6" s="1"/>
  <c r="G20" i="6"/>
  <c r="G13" i="6"/>
  <c r="F13" i="6"/>
  <c r="E13" i="6"/>
  <c r="D13" i="6"/>
  <c r="G6" i="6"/>
  <c r="F6" i="6"/>
  <c r="E6" i="6"/>
  <c r="D6" i="6"/>
  <c r="G5" i="6"/>
  <c r="F5" i="6"/>
  <c r="E5" i="6"/>
  <c r="D5" i="6"/>
  <c r="G116" i="5"/>
  <c r="F116" i="5"/>
  <c r="E116" i="5"/>
  <c r="D116" i="5"/>
  <c r="G110" i="5"/>
  <c r="F110" i="5"/>
  <c r="E110" i="5"/>
  <c r="D110" i="5"/>
  <c r="G105" i="5"/>
  <c r="F105" i="5"/>
  <c r="E105" i="5"/>
  <c r="D105" i="5"/>
  <c r="G101" i="5"/>
  <c r="G122" i="5" s="1"/>
  <c r="F101" i="5"/>
  <c r="E101" i="5"/>
  <c r="E122" i="5" s="1"/>
  <c r="D101" i="5"/>
  <c r="D122" i="5" s="1"/>
  <c r="G97" i="5"/>
  <c r="F97" i="5"/>
  <c r="E97" i="5"/>
  <c r="D97" i="5"/>
  <c r="G91" i="5"/>
  <c r="F91" i="5"/>
  <c r="E91" i="5"/>
  <c r="D91" i="5"/>
  <c r="G85" i="5"/>
  <c r="G100" i="5" s="1"/>
  <c r="G123" i="5" s="1"/>
  <c r="F85" i="5"/>
  <c r="F100" i="5" s="1"/>
  <c r="E85" i="5"/>
  <c r="E100" i="5" s="1"/>
  <c r="E123" i="5" s="1"/>
  <c r="D85" i="5"/>
  <c r="D100" i="5" s="1"/>
  <c r="D123" i="5" s="1"/>
  <c r="G72" i="5"/>
  <c r="F72" i="5"/>
  <c r="E72" i="5"/>
  <c r="D72" i="5"/>
  <c r="G68" i="5"/>
  <c r="F68" i="5"/>
  <c r="E68" i="5"/>
  <c r="D68" i="5"/>
  <c r="G65" i="5"/>
  <c r="F65" i="5"/>
  <c r="E65" i="5"/>
  <c r="D65" i="5"/>
  <c r="G60" i="5"/>
  <c r="F60" i="5"/>
  <c r="E60" i="5"/>
  <c r="D60" i="5"/>
  <c r="G56" i="5"/>
  <c r="G78" i="5" s="1"/>
  <c r="G128" i="5" s="1"/>
  <c r="F56" i="5"/>
  <c r="F78" i="5" s="1"/>
  <c r="E56" i="5"/>
  <c r="E78" i="5" s="1"/>
  <c r="E128" i="5" s="1"/>
  <c r="D56" i="5"/>
  <c r="D78" i="5" s="1"/>
  <c r="D128" i="5" s="1"/>
  <c r="G50" i="5"/>
  <c r="F50" i="5"/>
  <c r="E50" i="5"/>
  <c r="D50" i="5"/>
  <c r="G45" i="5"/>
  <c r="F45" i="5"/>
  <c r="E45" i="5"/>
  <c r="D45" i="5"/>
  <c r="G39" i="5"/>
  <c r="F39" i="5"/>
  <c r="E39" i="5"/>
  <c r="D39" i="5"/>
  <c r="G27" i="5"/>
  <c r="F27" i="5"/>
  <c r="E27" i="5"/>
  <c r="D27" i="5"/>
  <c r="G21" i="5"/>
  <c r="G20" i="5" s="1"/>
  <c r="F21" i="5"/>
  <c r="F20" i="5" s="1"/>
  <c r="E21" i="5"/>
  <c r="E20" i="5" s="1"/>
  <c r="D21" i="5"/>
  <c r="D20" i="5" s="1"/>
  <c r="G13" i="5"/>
  <c r="F13" i="5"/>
  <c r="E13" i="5"/>
  <c r="D13" i="5"/>
  <c r="G6" i="5"/>
  <c r="F6" i="5"/>
  <c r="E6" i="5"/>
  <c r="D6" i="5"/>
  <c r="G5" i="5"/>
  <c r="F5" i="5"/>
  <c r="E5" i="5"/>
  <c r="D5" i="5"/>
  <c r="G120" i="4"/>
  <c r="F120" i="4"/>
  <c r="E120" i="4"/>
  <c r="D120" i="4"/>
  <c r="G119" i="4"/>
  <c r="F119" i="4"/>
  <c r="E119" i="4"/>
  <c r="D119" i="4"/>
  <c r="G118" i="4"/>
  <c r="F118" i="4"/>
  <c r="E118" i="4"/>
  <c r="D118" i="4"/>
  <c r="G117" i="4"/>
  <c r="F117" i="4"/>
  <c r="F116" i="4" s="1"/>
  <c r="E117" i="4"/>
  <c r="E116" i="4" s="1"/>
  <c r="D117" i="4"/>
  <c r="D116" i="4" s="1"/>
  <c r="G115" i="4"/>
  <c r="F115" i="4"/>
  <c r="E115" i="4"/>
  <c r="D115" i="4"/>
  <c r="G114" i="4"/>
  <c r="F114" i="4"/>
  <c r="E114" i="4"/>
  <c r="D114" i="4"/>
  <c r="G112" i="4"/>
  <c r="F112" i="4"/>
  <c r="E112" i="4"/>
  <c r="D112" i="4"/>
  <c r="G111" i="4"/>
  <c r="G110" i="4" s="1"/>
  <c r="F111" i="4"/>
  <c r="E111" i="4"/>
  <c r="E110" i="4" s="1"/>
  <c r="D111" i="4"/>
  <c r="G109" i="4"/>
  <c r="F109" i="4"/>
  <c r="E109" i="4"/>
  <c r="D109" i="4"/>
  <c r="G108" i="4"/>
  <c r="F108" i="4"/>
  <c r="E108" i="4"/>
  <c r="D108" i="4"/>
  <c r="G107" i="4"/>
  <c r="F107" i="4"/>
  <c r="E107" i="4"/>
  <c r="D107" i="4"/>
  <c r="G106" i="4"/>
  <c r="F106" i="4"/>
  <c r="F105" i="4" s="1"/>
  <c r="E106" i="4"/>
  <c r="E105" i="4" s="1"/>
  <c r="D106" i="4"/>
  <c r="D105" i="4" s="1"/>
  <c r="G104" i="4"/>
  <c r="F104" i="4"/>
  <c r="E104" i="4"/>
  <c r="D104" i="4"/>
  <c r="G103" i="4"/>
  <c r="F103" i="4"/>
  <c r="E103" i="4"/>
  <c r="D103" i="4"/>
  <c r="G102" i="4"/>
  <c r="G101" i="4" s="1"/>
  <c r="F102" i="4"/>
  <c r="E102" i="4"/>
  <c r="E101" i="4" s="1"/>
  <c r="D102" i="4"/>
  <c r="D101" i="4" s="1"/>
  <c r="G99" i="4"/>
  <c r="F99" i="4"/>
  <c r="E99" i="4"/>
  <c r="D99" i="4"/>
  <c r="G98" i="4"/>
  <c r="G97" i="4" s="1"/>
  <c r="F98" i="4"/>
  <c r="F97" i="4" s="1"/>
  <c r="E98" i="4"/>
  <c r="E97" i="4" s="1"/>
  <c r="D98" i="4"/>
  <c r="D97" i="4" s="1"/>
  <c r="G96" i="4"/>
  <c r="M41" i="8" s="1"/>
  <c r="F96" i="4"/>
  <c r="L41" i="8" s="1"/>
  <c r="E96" i="4"/>
  <c r="K41" i="8" s="1"/>
  <c r="D96" i="4"/>
  <c r="J41" i="8" s="1"/>
  <c r="G95" i="4"/>
  <c r="F95" i="4"/>
  <c r="E95" i="4"/>
  <c r="D95" i="4"/>
  <c r="G94" i="4"/>
  <c r="F94" i="4"/>
  <c r="E94" i="4"/>
  <c r="D94" i="4"/>
  <c r="G93" i="4"/>
  <c r="F93" i="4"/>
  <c r="E93" i="4"/>
  <c r="D93" i="4"/>
  <c r="G92" i="4"/>
  <c r="M37" i="8" s="1"/>
  <c r="M48" i="8" s="1"/>
  <c r="F92" i="4"/>
  <c r="L37" i="8" s="1"/>
  <c r="L48" i="8" s="1"/>
  <c r="L62" i="8" s="1"/>
  <c r="E92" i="4"/>
  <c r="K37" i="8" s="1"/>
  <c r="K48" i="8" s="1"/>
  <c r="D92" i="4"/>
  <c r="J37" i="8" s="1"/>
  <c r="J48" i="8" s="1"/>
  <c r="G90" i="4"/>
  <c r="M10" i="8" s="1"/>
  <c r="F90" i="4"/>
  <c r="L10" i="8" s="1"/>
  <c r="E90" i="4"/>
  <c r="K10" i="8" s="1"/>
  <c r="D90" i="4"/>
  <c r="J10" i="8" s="1"/>
  <c r="G89" i="4"/>
  <c r="M9" i="8" s="1"/>
  <c r="F89" i="4"/>
  <c r="L9" i="8" s="1"/>
  <c r="E89" i="4"/>
  <c r="K9" i="8" s="1"/>
  <c r="D89" i="4"/>
  <c r="J9" i="8" s="1"/>
  <c r="G88" i="4"/>
  <c r="M8" i="8" s="1"/>
  <c r="F88" i="4"/>
  <c r="L8" i="8" s="1"/>
  <c r="E88" i="4"/>
  <c r="K8" i="8" s="1"/>
  <c r="D88" i="4"/>
  <c r="J8" i="8" s="1"/>
  <c r="G87" i="4"/>
  <c r="M7" i="8" s="1"/>
  <c r="F87" i="4"/>
  <c r="L7" i="8" s="1"/>
  <c r="E87" i="4"/>
  <c r="K7" i="8" s="1"/>
  <c r="D87" i="4"/>
  <c r="J7" i="8" s="1"/>
  <c r="G86" i="4"/>
  <c r="M6" i="8" s="1"/>
  <c r="M18" i="8" s="1"/>
  <c r="F86" i="4"/>
  <c r="L6" i="8" s="1"/>
  <c r="L18" i="8" s="1"/>
  <c r="L28" i="8" s="1"/>
  <c r="E86" i="4"/>
  <c r="K6" i="8" s="1"/>
  <c r="K18" i="8" s="1"/>
  <c r="D86" i="4"/>
  <c r="J6" i="8" s="1"/>
  <c r="J18" i="8" s="1"/>
  <c r="G76" i="4"/>
  <c r="F76" i="4"/>
  <c r="E76" i="4"/>
  <c r="D76" i="4"/>
  <c r="G75" i="4"/>
  <c r="F75" i="4"/>
  <c r="E75" i="4"/>
  <c r="D75" i="4"/>
  <c r="G74" i="4"/>
  <c r="F74" i="4"/>
  <c r="E74" i="4"/>
  <c r="D74" i="4"/>
  <c r="G73" i="4"/>
  <c r="G72" i="4" s="1"/>
  <c r="F73" i="4"/>
  <c r="F72" i="4" s="1"/>
  <c r="E73" i="4"/>
  <c r="E72" i="4" s="1"/>
  <c r="D73" i="4"/>
  <c r="D72" i="4" s="1"/>
  <c r="G71" i="4"/>
  <c r="F71" i="4"/>
  <c r="E71" i="4"/>
  <c r="D71" i="4"/>
  <c r="G70" i="4"/>
  <c r="F70" i="4"/>
  <c r="E70" i="4"/>
  <c r="D70" i="4"/>
  <c r="G69" i="4"/>
  <c r="G68" i="4" s="1"/>
  <c r="F69" i="4"/>
  <c r="F68" i="4" s="1"/>
  <c r="E69" i="4"/>
  <c r="D69" i="4"/>
  <c r="D68" i="4" s="1"/>
  <c r="G67" i="4"/>
  <c r="F67" i="4"/>
  <c r="E67" i="4"/>
  <c r="D67" i="4"/>
  <c r="G66" i="4"/>
  <c r="F66" i="4"/>
  <c r="F65" i="4" s="1"/>
  <c r="E66" i="4"/>
  <c r="E65" i="4" s="1"/>
  <c r="D66" i="4"/>
  <c r="G64" i="4"/>
  <c r="F64" i="4"/>
  <c r="E64" i="4"/>
  <c r="D64" i="4"/>
  <c r="G63" i="4"/>
  <c r="F63" i="4"/>
  <c r="E63" i="4"/>
  <c r="D63" i="4"/>
  <c r="G62" i="4"/>
  <c r="F62" i="4"/>
  <c r="E62" i="4"/>
  <c r="D62" i="4"/>
  <c r="G61" i="4"/>
  <c r="G60" i="4" s="1"/>
  <c r="F61" i="4"/>
  <c r="F60" i="4" s="1"/>
  <c r="E61" i="4"/>
  <c r="E60" i="4" s="1"/>
  <c r="D61" i="4"/>
  <c r="G59" i="4"/>
  <c r="F59" i="4"/>
  <c r="E59" i="4"/>
  <c r="D59" i="4"/>
  <c r="G58" i="4"/>
  <c r="F58" i="4"/>
  <c r="E58" i="4"/>
  <c r="D58" i="4"/>
  <c r="G57" i="4"/>
  <c r="G56" i="4" s="1"/>
  <c r="F57" i="4"/>
  <c r="E57" i="4"/>
  <c r="E56" i="4" s="1"/>
  <c r="D57" i="4"/>
  <c r="D56" i="4" s="1"/>
  <c r="F56" i="4"/>
  <c r="G54" i="4"/>
  <c r="F54" i="4"/>
  <c r="E54" i="4"/>
  <c r="D54" i="4"/>
  <c r="G53" i="4"/>
  <c r="F53" i="4"/>
  <c r="E53" i="4"/>
  <c r="D53" i="4"/>
  <c r="G52" i="4"/>
  <c r="F52" i="4"/>
  <c r="E52" i="4"/>
  <c r="D52" i="4"/>
  <c r="G51" i="4"/>
  <c r="F51" i="4"/>
  <c r="F50" i="4" s="1"/>
  <c r="E51" i="4"/>
  <c r="E50" i="4" s="1"/>
  <c r="D51" i="4"/>
  <c r="D50" i="4" s="1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G45" i="4" s="1"/>
  <c r="G10" i="8" s="1"/>
  <c r="F46" i="4"/>
  <c r="E46" i="4"/>
  <c r="E45" i="4" s="1"/>
  <c r="E10" i="8" s="1"/>
  <c r="D46" i="4"/>
  <c r="D45" i="4" s="1"/>
  <c r="D10" i="8" s="1"/>
  <c r="G44" i="4"/>
  <c r="F44" i="4"/>
  <c r="E44" i="4"/>
  <c r="D44" i="4"/>
  <c r="G43" i="4"/>
  <c r="F43" i="4"/>
  <c r="E43" i="4"/>
  <c r="D43" i="4"/>
  <c r="G42" i="4"/>
  <c r="F42" i="4"/>
  <c r="E42" i="4"/>
  <c r="D42" i="4"/>
  <c r="G41" i="4"/>
  <c r="F41" i="4"/>
  <c r="E41" i="4"/>
  <c r="D41" i="4"/>
  <c r="G40" i="4"/>
  <c r="G39" i="4" s="1"/>
  <c r="G39" i="8" s="1"/>
  <c r="F40" i="4"/>
  <c r="F39" i="4" s="1"/>
  <c r="F39" i="8" s="1"/>
  <c r="E40" i="4"/>
  <c r="E39" i="4" s="1"/>
  <c r="E39" i="8" s="1"/>
  <c r="D40" i="4"/>
  <c r="D39" i="4" s="1"/>
  <c r="D39" i="8" s="1"/>
  <c r="G38" i="4"/>
  <c r="F38" i="4"/>
  <c r="E38" i="4"/>
  <c r="D38" i="4"/>
  <c r="G36" i="4"/>
  <c r="F36" i="4"/>
  <c r="E36" i="4"/>
  <c r="D36" i="4"/>
  <c r="G35" i="4"/>
  <c r="F35" i="4"/>
  <c r="E35" i="4"/>
  <c r="D35" i="4"/>
  <c r="G34" i="4"/>
  <c r="F34" i="4"/>
  <c r="E34" i="4"/>
  <c r="D34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G27" i="4" s="1"/>
  <c r="G12" i="8" s="1"/>
  <c r="F28" i="4"/>
  <c r="F27" i="4" s="1"/>
  <c r="F12" i="8" s="1"/>
  <c r="E28" i="4"/>
  <c r="D28" i="4"/>
  <c r="D27" i="4" s="1"/>
  <c r="D12" i="8" s="1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G20" i="4" s="1"/>
  <c r="G9" i="8" s="1"/>
  <c r="F21" i="4"/>
  <c r="E21" i="4"/>
  <c r="E20" i="4" s="1"/>
  <c r="E9" i="8" s="1"/>
  <c r="D21" i="4"/>
  <c r="D20" i="4" s="1"/>
  <c r="D9" i="8" s="1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G13" i="4" s="1"/>
  <c r="G37" i="8" s="1"/>
  <c r="F14" i="4"/>
  <c r="F13" i="4" s="1"/>
  <c r="F37" i="8" s="1"/>
  <c r="E14" i="4"/>
  <c r="E13" i="4" s="1"/>
  <c r="E37" i="8" s="1"/>
  <c r="D14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G6" i="4" s="1"/>
  <c r="G7" i="8" s="1"/>
  <c r="F7" i="4"/>
  <c r="E7" i="4"/>
  <c r="E6" i="4" s="1"/>
  <c r="E7" i="8" s="1"/>
  <c r="D7" i="4"/>
  <c r="D6" i="4" s="1"/>
  <c r="D7" i="8" s="1"/>
  <c r="G5" i="4"/>
  <c r="F5" i="4"/>
  <c r="E5" i="4"/>
  <c r="D5" i="4"/>
  <c r="C110" i="6"/>
  <c r="C110" i="5"/>
  <c r="C120" i="4"/>
  <c r="C119" i="4"/>
  <c r="C118" i="4"/>
  <c r="C117" i="4"/>
  <c r="C115" i="4"/>
  <c r="C114" i="4"/>
  <c r="C112" i="4"/>
  <c r="C111" i="4"/>
  <c r="C109" i="4"/>
  <c r="C108" i="4"/>
  <c r="C107" i="4"/>
  <c r="C106" i="4"/>
  <c r="C104" i="4"/>
  <c r="C103" i="4"/>
  <c r="C102" i="4"/>
  <c r="C99" i="4"/>
  <c r="C98" i="4"/>
  <c r="C96" i="4"/>
  <c r="I41" i="8" s="1"/>
  <c r="C95" i="4"/>
  <c r="C94" i="4"/>
  <c r="C93" i="4"/>
  <c r="C92" i="4"/>
  <c r="C90" i="4"/>
  <c r="Q19" i="11" s="1"/>
  <c r="C89" i="4"/>
  <c r="Q18" i="11" s="1"/>
  <c r="C88" i="4"/>
  <c r="Q17" i="11" s="1"/>
  <c r="S17" i="11" s="1"/>
  <c r="C87" i="4"/>
  <c r="Q16" i="11" s="1"/>
  <c r="S16" i="11" s="1"/>
  <c r="C86" i="4"/>
  <c r="Q15" i="11" s="1"/>
  <c r="C76" i="4"/>
  <c r="C75" i="4"/>
  <c r="C74" i="4"/>
  <c r="C73" i="4"/>
  <c r="C71" i="4"/>
  <c r="C70" i="4"/>
  <c r="C69" i="4"/>
  <c r="C67" i="4"/>
  <c r="E37" i="14" s="1"/>
  <c r="C66" i="4"/>
  <c r="C64" i="4"/>
  <c r="C63" i="4"/>
  <c r="C62" i="4"/>
  <c r="C61" i="4"/>
  <c r="C59" i="4"/>
  <c r="C58" i="4"/>
  <c r="C57" i="4"/>
  <c r="C54" i="4"/>
  <c r="C53" i="4"/>
  <c r="C52" i="4"/>
  <c r="C51" i="4"/>
  <c r="C49" i="4"/>
  <c r="C48" i="4"/>
  <c r="C47" i="4"/>
  <c r="C46" i="4"/>
  <c r="C44" i="4"/>
  <c r="E26" i="14" s="1"/>
  <c r="C43" i="4"/>
  <c r="E25" i="14" s="1"/>
  <c r="C42" i="4"/>
  <c r="E24" i="14" s="1"/>
  <c r="C41" i="4"/>
  <c r="E23" i="14" s="1"/>
  <c r="C40" i="4"/>
  <c r="E22" i="14" s="1"/>
  <c r="C38" i="4"/>
  <c r="E20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Q5" i="11" s="1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I61" i="8"/>
  <c r="C55" i="8"/>
  <c r="C49" i="8"/>
  <c r="I27" i="8"/>
  <c r="C24" i="8"/>
  <c r="C116" i="7"/>
  <c r="C110" i="7"/>
  <c r="C105" i="7"/>
  <c r="C101" i="7"/>
  <c r="C97" i="7"/>
  <c r="C85" i="7"/>
  <c r="C72" i="7"/>
  <c r="C68" i="7"/>
  <c r="C65" i="7"/>
  <c r="C60" i="7"/>
  <c r="C56" i="7"/>
  <c r="C50" i="7"/>
  <c r="C45" i="7"/>
  <c r="C39" i="7"/>
  <c r="C27" i="7"/>
  <c r="C21" i="7"/>
  <c r="C20" i="7" s="1"/>
  <c r="C13" i="7"/>
  <c r="C6" i="7"/>
  <c r="C116" i="6"/>
  <c r="C105" i="6"/>
  <c r="C101" i="6"/>
  <c r="C97" i="6"/>
  <c r="C91" i="6"/>
  <c r="C85" i="6"/>
  <c r="C72" i="6"/>
  <c r="C68" i="6"/>
  <c r="C65" i="6"/>
  <c r="C60" i="6"/>
  <c r="C56" i="6"/>
  <c r="C50" i="6"/>
  <c r="C45" i="6"/>
  <c r="C39" i="6"/>
  <c r="C27" i="6"/>
  <c r="C21" i="6"/>
  <c r="C20" i="6" s="1"/>
  <c r="C13" i="6"/>
  <c r="C6" i="6"/>
  <c r="C116" i="5"/>
  <c r="C105" i="5"/>
  <c r="C101" i="5"/>
  <c r="C97" i="5"/>
  <c r="C85" i="5"/>
  <c r="C72" i="5"/>
  <c r="C68" i="5"/>
  <c r="C65" i="5"/>
  <c r="C60" i="5"/>
  <c r="C56" i="5"/>
  <c r="C50" i="5"/>
  <c r="C45" i="5"/>
  <c r="C39" i="5"/>
  <c r="C27" i="5"/>
  <c r="C21" i="5"/>
  <c r="C20" i="5" s="1"/>
  <c r="C13" i="5"/>
  <c r="C6" i="5"/>
  <c r="D54" i="3"/>
  <c r="E54" i="3"/>
  <c r="C54" i="3"/>
  <c r="D45" i="3"/>
  <c r="E45" i="3"/>
  <c r="D49" i="3"/>
  <c r="E49" i="3"/>
  <c r="D60" i="3"/>
  <c r="E60" i="3"/>
  <c r="C60" i="3"/>
  <c r="C49" i="3"/>
  <c r="C45" i="3"/>
  <c r="E39" i="3"/>
  <c r="D39" i="3"/>
  <c r="C39" i="3"/>
  <c r="C44" i="3" s="1"/>
  <c r="E17" i="3"/>
  <c r="D17" i="3"/>
  <c r="C17" i="3"/>
  <c r="E13" i="3"/>
  <c r="D13" i="3"/>
  <c r="C13" i="3"/>
  <c r="E7" i="3"/>
  <c r="D7" i="3"/>
  <c r="C7" i="3"/>
  <c r="K28" i="8" l="1"/>
  <c r="K65" i="8" s="1"/>
  <c r="K62" i="8"/>
  <c r="G50" i="4"/>
  <c r="G55" i="4" s="1"/>
  <c r="F45" i="3"/>
  <c r="F49" i="3"/>
  <c r="E55" i="5"/>
  <c r="D65" i="4"/>
  <c r="E27" i="8"/>
  <c r="F27" i="8"/>
  <c r="F45" i="4"/>
  <c r="F10" i="8" s="1"/>
  <c r="E68" i="4"/>
  <c r="E78" i="4" s="1"/>
  <c r="D60" i="4"/>
  <c r="F101" i="4"/>
  <c r="E27" i="4"/>
  <c r="E12" i="8" s="1"/>
  <c r="S15" i="11"/>
  <c r="D78" i="6"/>
  <c r="D128" i="6" s="1"/>
  <c r="G78" i="7"/>
  <c r="G128" i="7" s="1"/>
  <c r="Q20" i="11"/>
  <c r="G22" i="13"/>
  <c r="H22" i="13" s="1"/>
  <c r="I22" i="13" s="1"/>
  <c r="J22" i="13" s="1"/>
  <c r="I37" i="8"/>
  <c r="I48" i="8" s="1"/>
  <c r="I62" i="8" s="1"/>
  <c r="M28" i="8"/>
  <c r="G55" i="5"/>
  <c r="M62" i="8"/>
  <c r="E36" i="14"/>
  <c r="Q12" i="11"/>
  <c r="E61" i="8"/>
  <c r="F61" i="8"/>
  <c r="G61" i="8"/>
  <c r="E9" i="14"/>
  <c r="F60" i="3"/>
  <c r="F13" i="3"/>
  <c r="G27" i="8"/>
  <c r="I7" i="8"/>
  <c r="E53" i="14"/>
  <c r="E55" i="14"/>
  <c r="I9" i="8"/>
  <c r="E59" i="14"/>
  <c r="E58" i="14" s="1"/>
  <c r="I6" i="8"/>
  <c r="E52" i="14"/>
  <c r="E56" i="14"/>
  <c r="I10" i="8"/>
  <c r="E21" i="14"/>
  <c r="F6" i="4"/>
  <c r="F7" i="8" s="1"/>
  <c r="I8" i="8"/>
  <c r="E54" i="14"/>
  <c r="F17" i="3"/>
  <c r="F39" i="3"/>
  <c r="E55" i="6"/>
  <c r="E127" i="6" s="1"/>
  <c r="D110" i="4"/>
  <c r="D122" i="4" s="1"/>
  <c r="J28" i="8"/>
  <c r="J62" i="8"/>
  <c r="F31" i="2"/>
  <c r="F7" i="3"/>
  <c r="F32" i="3"/>
  <c r="F54" i="3"/>
  <c r="G65" i="4"/>
  <c r="G78" i="4" s="1"/>
  <c r="D85" i="4"/>
  <c r="F20" i="4"/>
  <c r="F9" i="8" s="1"/>
  <c r="F55" i="5"/>
  <c r="F127" i="5" s="1"/>
  <c r="G55" i="6"/>
  <c r="G79" i="6" s="1"/>
  <c r="D55" i="7"/>
  <c r="D79" i="7" s="1"/>
  <c r="E85" i="4"/>
  <c r="G85" i="4"/>
  <c r="G105" i="4"/>
  <c r="D13" i="4"/>
  <c r="D37" i="8" s="1"/>
  <c r="D55" i="5"/>
  <c r="D127" i="5" s="1"/>
  <c r="F110" i="4"/>
  <c r="G116" i="4"/>
  <c r="G48" i="8"/>
  <c r="D91" i="4"/>
  <c r="D55" i="6"/>
  <c r="D127" i="6" s="1"/>
  <c r="E91" i="4"/>
  <c r="E122" i="4"/>
  <c r="E55" i="7"/>
  <c r="E79" i="7" s="1"/>
  <c r="G91" i="4"/>
  <c r="G55" i="7"/>
  <c r="G127" i="7" s="1"/>
  <c r="F6" i="8"/>
  <c r="F78" i="4"/>
  <c r="F85" i="4"/>
  <c r="F55" i="6"/>
  <c r="F79" i="6" s="1"/>
  <c r="F122" i="6"/>
  <c r="F123" i="6" s="1"/>
  <c r="C61" i="8"/>
  <c r="E6" i="8"/>
  <c r="E18" i="8" s="1"/>
  <c r="E30" i="8" s="1"/>
  <c r="E48" i="8"/>
  <c r="K64" i="8" s="1"/>
  <c r="C21" i="4"/>
  <c r="C20" i="4" s="1"/>
  <c r="C9" i="8" s="1"/>
  <c r="D6" i="8"/>
  <c r="D18" i="8" s="1"/>
  <c r="F91" i="4"/>
  <c r="F122" i="5"/>
  <c r="F123" i="5" s="1"/>
  <c r="F55" i="7"/>
  <c r="F127" i="7" s="1"/>
  <c r="F122" i="7"/>
  <c r="F128" i="7" s="1"/>
  <c r="D44" i="3"/>
  <c r="D27" i="8"/>
  <c r="D61" i="8"/>
  <c r="G6" i="8"/>
  <c r="G18" i="8" s="1"/>
  <c r="E65" i="3"/>
  <c r="D23" i="3"/>
  <c r="E44" i="3"/>
  <c r="C65" i="3"/>
  <c r="C66" i="3" s="1"/>
  <c r="D65" i="3"/>
  <c r="L65" i="8"/>
  <c r="F48" i="8"/>
  <c r="F64" i="8" s="1"/>
  <c r="D48" i="8"/>
  <c r="D64" i="8" s="1"/>
  <c r="G79" i="7"/>
  <c r="D127" i="7"/>
  <c r="F127" i="6"/>
  <c r="E127" i="5"/>
  <c r="E79" i="5"/>
  <c r="G127" i="5"/>
  <c r="G79" i="5"/>
  <c r="F79" i="5"/>
  <c r="C100" i="6"/>
  <c r="C6" i="4"/>
  <c r="G6" i="13" s="1"/>
  <c r="C60" i="4"/>
  <c r="C105" i="4"/>
  <c r="C39" i="4"/>
  <c r="C50" i="4"/>
  <c r="C116" i="4"/>
  <c r="C91" i="4"/>
  <c r="C68" i="4"/>
  <c r="C97" i="4"/>
  <c r="Q23" i="11" s="1"/>
  <c r="C85" i="4"/>
  <c r="C65" i="4"/>
  <c r="C110" i="4"/>
  <c r="C13" i="4"/>
  <c r="G7" i="13" s="1"/>
  <c r="H7" i="13" s="1"/>
  <c r="I7" i="13" s="1"/>
  <c r="J7" i="13" s="1"/>
  <c r="C27" i="4"/>
  <c r="Q6" i="11" s="1"/>
  <c r="C45" i="4"/>
  <c r="G10" i="13" s="1"/>
  <c r="H10" i="13" s="1"/>
  <c r="I10" i="13" s="1"/>
  <c r="J10" i="13" s="1"/>
  <c r="C56" i="4"/>
  <c r="C72" i="4"/>
  <c r="C101" i="4"/>
  <c r="C19" i="8"/>
  <c r="C27" i="8" s="1"/>
  <c r="C122" i="7"/>
  <c r="C78" i="7"/>
  <c r="C100" i="7"/>
  <c r="C55" i="7"/>
  <c r="C55" i="6"/>
  <c r="C78" i="6"/>
  <c r="C122" i="6"/>
  <c r="C55" i="5"/>
  <c r="C122" i="5"/>
  <c r="C78" i="5"/>
  <c r="C100" i="5"/>
  <c r="C23" i="3"/>
  <c r="D24" i="3"/>
  <c r="E23" i="3"/>
  <c r="E24" i="3"/>
  <c r="E55" i="4" l="1"/>
  <c r="D78" i="4"/>
  <c r="E35" i="14"/>
  <c r="E44" i="14" s="1"/>
  <c r="G127" i="6"/>
  <c r="E79" i="6"/>
  <c r="M65" i="8"/>
  <c r="F122" i="4"/>
  <c r="Q26" i="11"/>
  <c r="C12" i="8"/>
  <c r="G8" i="13"/>
  <c r="H8" i="13" s="1"/>
  <c r="I8" i="13" s="1"/>
  <c r="J8" i="13" s="1"/>
  <c r="S6" i="11"/>
  <c r="G20" i="13"/>
  <c r="H20" i="13" s="1"/>
  <c r="I20" i="13" s="1"/>
  <c r="J20" i="13" s="1"/>
  <c r="J65" i="8"/>
  <c r="E28" i="14"/>
  <c r="G11" i="13"/>
  <c r="H11" i="13" s="1"/>
  <c r="I11" i="13" s="1"/>
  <c r="J11" i="13" s="1"/>
  <c r="H6" i="13"/>
  <c r="I6" i="13" s="1"/>
  <c r="J6" i="13" s="1"/>
  <c r="Q8" i="11"/>
  <c r="S8" i="11" s="1"/>
  <c r="C39" i="8"/>
  <c r="G9" i="13"/>
  <c r="H9" i="13" s="1"/>
  <c r="I9" i="13" s="1"/>
  <c r="J9" i="13" s="1"/>
  <c r="M64" i="8"/>
  <c r="C128" i="5"/>
  <c r="C10" i="8"/>
  <c r="E27" i="14"/>
  <c r="C37" i="8"/>
  <c r="E8" i="14"/>
  <c r="E57" i="14"/>
  <c r="E51" i="14" s="1"/>
  <c r="E64" i="14" s="1"/>
  <c r="E82" i="14" s="1"/>
  <c r="I11" i="8"/>
  <c r="I18" i="8" s="1"/>
  <c r="I28" i="8" s="1"/>
  <c r="I65" i="8" s="1"/>
  <c r="C7" i="8"/>
  <c r="E7" i="14"/>
  <c r="E29" i="14" s="1"/>
  <c r="E66" i="3"/>
  <c r="F44" i="3"/>
  <c r="F128" i="5"/>
  <c r="C24" i="3"/>
  <c r="F23" i="3"/>
  <c r="D66" i="3"/>
  <c r="F65" i="3"/>
  <c r="E100" i="4"/>
  <c r="E123" i="4" s="1"/>
  <c r="G63" i="8"/>
  <c r="M63" i="8"/>
  <c r="D100" i="4"/>
  <c r="D123" i="4" s="1"/>
  <c r="G62" i="8"/>
  <c r="F55" i="4"/>
  <c r="F79" i="4" s="1"/>
  <c r="F18" i="8"/>
  <c r="F30" i="8" s="1"/>
  <c r="D79" i="5"/>
  <c r="E127" i="7"/>
  <c r="F63" i="8"/>
  <c r="G100" i="4"/>
  <c r="G64" i="8"/>
  <c r="D55" i="4"/>
  <c r="G122" i="4"/>
  <c r="G128" i="4" s="1"/>
  <c r="E128" i="4"/>
  <c r="E63" i="8"/>
  <c r="E79" i="4"/>
  <c r="D79" i="6"/>
  <c r="F128" i="4"/>
  <c r="G79" i="4"/>
  <c r="M30" i="8"/>
  <c r="G29" i="8"/>
  <c r="M29" i="8"/>
  <c r="G30" i="8"/>
  <c r="G28" i="8"/>
  <c r="C123" i="7"/>
  <c r="C128" i="7"/>
  <c r="F123" i="7"/>
  <c r="D128" i="4"/>
  <c r="F100" i="4"/>
  <c r="F79" i="7"/>
  <c r="D63" i="8"/>
  <c r="E62" i="8"/>
  <c r="F128" i="6"/>
  <c r="E64" i="8"/>
  <c r="D28" i="3"/>
  <c r="K63" i="8"/>
  <c r="E28" i="3"/>
  <c r="D29" i="8"/>
  <c r="J30" i="8"/>
  <c r="J29" i="8"/>
  <c r="D62" i="8"/>
  <c r="J64" i="8"/>
  <c r="J63" i="8"/>
  <c r="F62" i="8"/>
  <c r="L64" i="8"/>
  <c r="L63" i="8"/>
  <c r="E29" i="8"/>
  <c r="K30" i="8"/>
  <c r="K29" i="8"/>
  <c r="E28" i="8"/>
  <c r="D30" i="8"/>
  <c r="D28" i="8"/>
  <c r="C127" i="6"/>
  <c r="C123" i="6"/>
  <c r="C79" i="5"/>
  <c r="C78" i="4"/>
  <c r="G13" i="13" s="1"/>
  <c r="H13" i="13" s="1"/>
  <c r="I13" i="13" s="1"/>
  <c r="J13" i="13" s="1"/>
  <c r="C122" i="4"/>
  <c r="G26" i="13" s="1"/>
  <c r="C100" i="4"/>
  <c r="C55" i="4"/>
  <c r="C127" i="7"/>
  <c r="C79" i="7"/>
  <c r="C79" i="6"/>
  <c r="C128" i="6"/>
  <c r="C127" i="5"/>
  <c r="C123" i="5"/>
  <c r="E71" i="3" l="1"/>
  <c r="C48" i="8"/>
  <c r="C62" i="8" s="1"/>
  <c r="D71" i="3"/>
  <c r="E45" i="14"/>
  <c r="C18" i="8"/>
  <c r="I29" i="8" s="1"/>
  <c r="F66" i="3"/>
  <c r="E127" i="4"/>
  <c r="E65" i="8"/>
  <c r="C28" i="3"/>
  <c r="C71" i="3" s="1"/>
  <c r="F24" i="3"/>
  <c r="G123" i="4"/>
  <c r="G65" i="8"/>
  <c r="F29" i="8"/>
  <c r="F28" i="8"/>
  <c r="F65" i="8" s="1"/>
  <c r="L30" i="8"/>
  <c r="L29" i="8"/>
  <c r="G127" i="4"/>
  <c r="D127" i="4"/>
  <c r="D79" i="4"/>
  <c r="D65" i="8"/>
  <c r="F123" i="4"/>
  <c r="F127" i="4"/>
  <c r="C128" i="4"/>
  <c r="C79" i="4"/>
  <c r="I64" i="8"/>
  <c r="C63" i="8"/>
  <c r="C123" i="4"/>
  <c r="C127" i="4"/>
  <c r="I63" i="8" l="1"/>
  <c r="C64" i="8"/>
  <c r="C30" i="8"/>
  <c r="C29" i="8"/>
  <c r="I30" i="8"/>
  <c r="C28" i="8"/>
  <c r="C65" i="8" s="1"/>
  <c r="F28" i="3"/>
  <c r="F71" i="3" s="1"/>
  <c r="C37" i="2" l="1"/>
  <c r="D37" i="2"/>
  <c r="E37" i="2"/>
  <c r="C7" i="2"/>
  <c r="I7" i="3" s="1"/>
  <c r="D7" i="2"/>
  <c r="J7" i="3" s="1"/>
  <c r="E7" i="2"/>
  <c r="C13" i="2"/>
  <c r="I13" i="3" s="1"/>
  <c r="D13" i="2"/>
  <c r="J13" i="3" s="1"/>
  <c r="E13" i="2"/>
  <c r="C17" i="2"/>
  <c r="I17" i="3" s="1"/>
  <c r="D17" i="2"/>
  <c r="J17" i="3" s="1"/>
  <c r="E17" i="2"/>
  <c r="F17" i="2" l="1"/>
  <c r="F7" i="2"/>
  <c r="F13" i="2"/>
  <c r="F37" i="2"/>
  <c r="E42" i="2"/>
  <c r="C23" i="2"/>
  <c r="E23" i="2"/>
  <c r="D42" i="2"/>
  <c r="C42" i="2"/>
  <c r="D23" i="2"/>
  <c r="D27" i="2" l="1"/>
  <c r="D24" i="2" s="1"/>
  <c r="C27" i="2"/>
  <c r="F23" i="2"/>
  <c r="F42" i="2"/>
  <c r="E27" i="2"/>
  <c r="E24" i="2" l="1"/>
  <c r="D28" i="2" l="1"/>
  <c r="E28" i="2"/>
  <c r="D47" i="2" l="1"/>
  <c r="F27" i="2"/>
  <c r="C24" i="2"/>
  <c r="F24" i="2" s="1"/>
  <c r="C28" i="2" l="1"/>
  <c r="F28" i="2" l="1"/>
  <c r="C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<sst xmlns="http://schemas.openxmlformats.org/spreadsheetml/2006/main" count="1782" uniqueCount="468">
  <si>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</si>
  <si>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</si>
  <si>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</si>
  <si>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</si>
  <si>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</si>
  <si>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</si>
  <si>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</si>
  <si>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</si>
  <si>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</si>
  <si>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</si>
  <si>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</si>
  <si>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</si>
  <si>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</si>
  <si>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</si>
  <si>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</si>
  <si>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</si>
  <si>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</si>
  <si>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</si>
  <si>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</si>
  <si>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</si>
  <si>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</si>
  <si>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</si>
  <si>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</si>
  <si>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</si>
  <si>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</si>
  <si>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</si>
  <si>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</si>
  <si>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</si>
  <si>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</si>
  <si>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</si>
  <si>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</si>
  <si>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</si>
  <si>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</si>
  <si>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</si>
  <si>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</si>
  <si>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</si>
  <si>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</si>
  <si>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</si>
  <si>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</si>
  <si>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</si>
  <si>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</si>
  <si>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</si>
  <si>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</si>
  <si>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</si>
  <si>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</si>
  <si>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</si>
  <si>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</si>
  <si>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</si>
  <si>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</si>
  <si>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</si>
  <si>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</si>
  <si>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</si>
  <si>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</si>
  <si>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</si>
  <si>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</si>
  <si>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</si>
  <si>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</si>
  <si>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</si>
  <si>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</si>
  <si>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</si>
  <si>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</si>
  <si>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</si>
  <si>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</si>
  <si>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</si>
  <si>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</si>
  <si>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</si>
  <si>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</si>
  <si>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</si>
  <si>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</si>
  <si>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</si>
  <si>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</si>
  <si>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</si>
  <si>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</si>
  <si>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</si>
  <si>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</si>
  <si>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</si>
  <si>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</si>
  <si>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</si>
  <si>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</si>
  <si>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</si>
  <si>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</si>
  <si>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</si>
  <si>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</si>
  <si>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</si>
  <si>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</si>
  <si>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</si>
  <si>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</si>
  <si>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</si>
  <si>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</si>
  <si>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</si>
  <si>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</si>
  <si>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</si>
  <si>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</si>
  <si>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</si>
  <si>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</si>
  <si>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</si>
  <si>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</si>
  <si>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</si>
  <si>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</si>
  <si>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</si>
  <si>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</si>
  <si>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</si>
  <si>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</si>
  <si>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</si>
  <si>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</si>
  <si>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</si>
  <si>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</si>
  <si>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</si>
  <si>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</si>
  <si>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</si>
  <si>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</si>
  <si>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</si>
  <si>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</si>
  <si>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</si>
  <si>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</si>
  <si>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</si>
  <si>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</si>
  <si>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</si>
  <si>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</si>
  <si>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</si>
  <si>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</si>
  <si>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</si>
  <si>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</si>
  <si>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</si>
  <si>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</si>
  <si>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</si>
  <si>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</si>
  <si>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</si>
  <si>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</si>
  <si>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</si>
  <si>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</si>
  <si>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</si>
  <si>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</si>
  <si>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</si>
  <si>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</si>
  <si>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</si>
  <si>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</si>
  <si>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</si>
  <si>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</si>
  <si>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</si>
  <si>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</si>
  <si>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</si>
  <si>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</si>
  <si>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</si>
  <si>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</si>
  <si>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</si>
  <si>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</si>
  <si>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</si>
  <si>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</si>
  <si>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</si>
  <si>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</si>
  <si>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</si>
  <si>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</si>
  <si>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</si>
  <si>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</si>
  <si>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</si>
  <si>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</si>
  <si>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</si>
  <si>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</si>
  <si>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</si>
  <si>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</si>
  <si>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</si>
  <si>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</si>
  <si>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</si>
  <si>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</si>
  <si>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</si>
  <si>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</si>
  <si>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</si>
  <si>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</si>
  <si>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</si>
  <si>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</si>
  <si>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</si>
  <si>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</si>
  <si>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</si>
  <si>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</si>
  <si>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</si>
  <si>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</si>
  <si>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</si>
  <si>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</si>
  <si>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</si>
  <si>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</si>
  <si>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</si>
  <si>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</si>
  <si>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</si>
  <si>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</si>
  <si>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</si>
  <si>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</si>
  <si>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</si>
  <si>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</si>
  <si>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</si>
  <si>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</si>
  <si>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</si>
  <si>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</si>
  <si>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</si>
  <si>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</si>
  <si>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</si>
  <si>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</si>
  <si>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</si>
  <si>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</si>
  <si>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</si>
  <si>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</si>
  <si>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</si>
  <si>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</si>
  <si>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</si>
  <si>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</si>
  <si>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</si>
  <si>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</si>
  <si>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</si>
  <si>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</si>
  <si>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</si>
  <si>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</si>
  <si>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</si>
  <si>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</si>
  <si>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</si>
  <si>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</si>
  <si>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</si>
  <si>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</si>
  <si>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</si>
  <si>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</si>
  <si>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</si>
  <si>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</si>
  <si>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</si>
  <si>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</si>
  <si>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</si>
  <si>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</si>
  <si>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</si>
  <si>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</si>
  <si>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</si>
  <si>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</si>
  <si>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</si>
  <si>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</si>
  <si>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</si>
  <si>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</si>
  <si>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</si>
  <si>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</si>
  <si>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</si>
  <si>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</si>
  <si>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</si>
  <si>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</si>
  <si>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</si>
  <si>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</si>
  <si>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</si>
  <si>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</si>
  <si>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</si>
  <si>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</si>
  <si>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</si>
  <si>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</si>
  <si>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</si>
  <si>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</si>
  <si>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</si>
  <si>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</si>
  <si>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</si>
  <si>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</si>
  <si>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</si>
  <si>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</si>
  <si>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</si>
  <si>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</si>
  <si>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</si>
  <si>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</si>
  <si>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</si>
  <si>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</si>
  <si>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</si>
  <si>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</si>
  <si>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</si>
  <si>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</si>
  <si>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</si>
  <si>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</si>
  <si>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</si>
  <si>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</si>
  <si>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</si>
  <si>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</si>
  <si>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</si>
  <si>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</si>
  <si>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</si>
  <si>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</si>
  <si>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</si>
  <si>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</si>
  <si>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</si>
  <si>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</si>
  <si>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</si>
  <si>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</si>
  <si>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</si>
  <si>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</si>
  <si>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</si>
  <si>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</si>
  <si>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</si>
  <si>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</si>
  <si>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</si>
  <si>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</si>
  <si>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</si>
  <si>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</si>
  <si>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</si>
  <si>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</si>
  <si>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</si>
  <si>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</si>
  <si>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</si>
  <si>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</si>
  <si>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</si>
  <si>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</si>
  <si>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</si>
  <si>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</si>
  <si>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</si>
  <si>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</si>
  <si>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</si>
  <si>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</si>
  <si>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</si>
  <si>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</si>
  <si>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</si>
  <si>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</si>
  <si>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</si>
  <si>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</si>
  <si>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</si>
  <si>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</si>
  <si>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</si>
  <si>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</si>
  <si>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</si>
  <si>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</si>
  <si>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</si>
  <si>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</si>
  <si>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</si>
  <si>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</si>
  <si>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</si>
  <si>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</si>
  <si>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</si>
  <si>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</si>
  <si>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</si>
  <si>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</si>
  <si>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</si>
  <si>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</si>
  <si>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</si>
  <si>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</si>
  <si>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</si>
  <si>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</si>
  <si>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</si>
  <si>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</si>
  <si>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</si>
  <si>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</si>
  <si>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</si>
  <si>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</si>
  <si>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</si>
  <si>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</si>
  <si>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</si>
  <si>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</si>
  <si>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</si>
  <si>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</si>
  <si>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</si>
  <si>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</si>
  <si>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</si>
  <si>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</si>
  <si>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</si>
  <si>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</si>
  <si>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</si>
  <si>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</si>
  <si>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</si>
  <si>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</si>
  <si>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</si>
  <si>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</si>
  <si>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</si>
  <si>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</si>
  <si>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</si>
  <si>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</si>
  <si>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</si>
  <si>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</si>
  <si>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</si>
  <si>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</si>
  <si>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</si>
  <si>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</si>
  <si>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</si>
  <si>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</si>
  <si>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</si>
  <si>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</si>
  <si>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</si>
  <si>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</si>
  <si>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</si>
  <si>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</si>
  <si>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</si>
  <si>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</si>
  <si>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</si>
  <si>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</si>
  <si>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</si>
  <si>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</si>
  <si>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</si>
  <si>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</si>
  <si>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</si>
  <si>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</si>
  <si>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</si>
  <si>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</si>
  <si>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</si>
  <si>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</si>
  <si>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</si>
  <si>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</si>
  <si>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</si>
  <si>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</si>
  <si>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</si>
  <si>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</si>
  <si>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</si>
  <si>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</si>
  <si>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</si>
  <si>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</si>
  <si>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</si>
  <si>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</si>
  <si>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</si>
  <si>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</si>
  <si>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</si>
  <si>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</si>
  <si>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</si>
  <si>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</si>
  <si>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</si>
  <si>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</si>
  <si>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</si>
  <si>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</si>
  <si>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</si>
  <si>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</si>
  <si>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</si>
  <si>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</si>
  <si>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</si>
  <si>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</si>
  <si>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</si>
  <si>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</si>
  <si>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</si>
  <si>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</si>
  <si>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</si>
  <si>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</si>
  <si>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</si>
  <si>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</si>
  <si>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</si>
  <si>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</si>
  <si>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</si>
  <si>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</si>
  <si>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</si>
  <si>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</si>
  <si>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</si>
  <si>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</si>
  <si>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</si>
  <si>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</si>
  <si>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</si>
  <si>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</si>
  <si>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</si>
  <si>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</si>
  <si>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Biztosító által fizetett kártérítés</t>
  </si>
  <si>
    <t>5.11.</t>
  </si>
  <si>
    <t>4.10.</t>
  </si>
  <si>
    <t>4.11.</t>
  </si>
  <si>
    <t>2023. évi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</si>
  <si>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</si>
  <si>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</si>
  <si>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</si>
  <si>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</si>
  <si>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A</t>
  </si>
  <si>
    <t>B=(C+D+E)</t>
  </si>
  <si>
    <t>C</t>
  </si>
  <si>
    <t>D</t>
  </si>
  <si>
    <t>E</t>
  </si>
  <si>
    <t>Egyéb forrás</t>
  </si>
  <si>
    <t xml:space="preserve">* Amennyiben több projekt megvalósítása történi egy időben akkor azokat külön-külön, projektenként be kell mutatni!  </t>
  </si>
  <si>
    <t>Tartalék</t>
  </si>
  <si>
    <t>2021. évi előirányzat</t>
  </si>
  <si>
    <t>2021. előtti tervezett forrás, kiadás</t>
  </si>
  <si>
    <t>2021. évi eredeti előirányzat</t>
  </si>
  <si>
    <t>2021. év utáni tervezett forrás, kiadás</t>
  </si>
  <si>
    <t>2024. évi</t>
  </si>
  <si>
    <t>Bonyhád Járási Foglalkoztatási Paktum TOP 5.1.2-15-TL1-2016-00001</t>
  </si>
  <si>
    <t>2022. évi előirányzat</t>
  </si>
  <si>
    <t>Előirányzat-felhasználási terv
2022. évre</t>
  </si>
  <si>
    <t>VÖLGYSÉGI ÖNKORMÁNYZATOK TÁRSULÁSA
2022. ÉVI KÖLTSÉGVETÉSÉNEK PÉNZÜGYI MÉRLEGE</t>
  </si>
  <si>
    <t>2020. évi tény</t>
  </si>
  <si>
    <t>2021. évi várható</t>
  </si>
  <si>
    <t>2025.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</si>
</sst>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</cellStyleXfs>
  <cellXfs count="435">
    <xf numFmtId="0" fontId="0" fillId="0" borderId="0" xfId="0"/>
    <xf numFmtId="165" fontId="2" fillId="0" borderId="0" xfId="1" applyNumberFormat="1" applyFont="1" applyFill="1" applyAlignment="1" applyProtection="1">
      <alignment horizontal="left" vertical="center" wrapText="1"/>
    </xf>
    <xf numFmtId="165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165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165" fontId="10" fillId="0" borderId="5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left" vertical="center" wrapText="1" indent="1"/>
    </xf>
    <xf numFmtId="165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0" fontId="14" fillId="0" borderId="12" xfId="2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indent="1"/>
    </xf>
    <xf numFmtId="165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left" vertical="center" wrapText="1" indent="1"/>
    </xf>
    <xf numFmtId="165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2" applyFont="1" applyFill="1" applyBorder="1" applyAlignment="1" applyProtection="1">
      <alignment horizontal="left" vertical="center" wrapText="1" indent="1"/>
    </xf>
    <xf numFmtId="165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Fill="1" applyBorder="1" applyAlignment="1" applyProtection="1">
      <alignment horizontal="left" vertical="center" wrapText="1" indent="1"/>
    </xf>
    <xf numFmtId="165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left" vertical="center" wrapText="1" indent="1"/>
    </xf>
    <xf numFmtId="165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7" xfId="1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Border="1" applyAlignment="1" applyProtection="1">
      <alignment horizontal="center" vertical="center" wrapText="1"/>
    </xf>
    <xf numFmtId="0" fontId="17" fillId="0" borderId="18" xfId="1" applyFont="1" applyBorder="1" applyAlignment="1" applyProtection="1">
      <alignment horizontal="left" wrapText="1" indent="1"/>
    </xf>
    <xf numFmtId="165" fontId="9" fillId="0" borderId="17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165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1" applyFont="1" applyFill="1" applyBorder="1" applyAlignment="1" applyProtection="1">
      <alignment horizontal="left" vertical="center" wrapText="1" indent="1"/>
    </xf>
    <xf numFmtId="165" fontId="9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8" xfId="1" applyFont="1" applyFill="1" applyBorder="1" applyAlignment="1" applyProtection="1">
      <alignment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9" xfId="1" applyFont="1" applyFill="1" applyBorder="1" applyAlignment="1" applyProtection="1">
      <alignment horizontal="center" vertical="center" wrapText="1"/>
    </xf>
    <xf numFmtId="165" fontId="1" fillId="0" borderId="0" xfId="1" applyNumberFormat="1" applyFill="1" applyAlignment="1" applyProtection="1">
      <alignment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5" xfId="2" applyNumberFormat="1" applyFont="1" applyFill="1" applyBorder="1" applyAlignment="1" applyProtection="1">
      <alignment horizontal="center" vertical="center" wrapText="1"/>
    </xf>
    <xf numFmtId="0" fontId="14" fillId="0" borderId="26" xfId="2" applyFont="1" applyFill="1" applyBorder="1" applyAlignment="1" applyProtection="1">
      <alignment horizontal="left" vertical="center" wrapText="1" indent="1"/>
    </xf>
    <xf numFmtId="165" fontId="10" fillId="0" borderId="5" xfId="2" applyNumberFormat="1" applyFont="1" applyFill="1" applyBorder="1" applyAlignment="1" applyProtection="1">
      <alignment horizontal="right" vertical="center" wrapText="1" indent="1"/>
    </xf>
    <xf numFmtId="165" fontId="16" fillId="0" borderId="5" xfId="0" applyNumberFormat="1" applyFont="1" applyBorder="1" applyAlignment="1" applyProtection="1">
      <alignment horizontal="right" vertical="center" wrapText="1" indent="1"/>
    </xf>
    <xf numFmtId="165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0" xfId="2" applyFill="1" applyProtection="1"/>
    <xf numFmtId="0" fontId="7" fillId="0" borderId="27" xfId="1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0" fontId="21" fillId="0" borderId="0" xfId="2" applyFont="1" applyFill="1" applyProtection="1"/>
    <xf numFmtId="49" fontId="14" fillId="0" borderId="13" xfId="2" applyNumberFormat="1" applyFont="1" applyFill="1" applyBorder="1" applyAlignment="1" applyProtection="1">
      <alignment horizontal="left" vertical="center" wrapText="1" indent="1"/>
    </xf>
    <xf numFmtId="0" fontId="22" fillId="0" borderId="12" xfId="1" applyFont="1" applyBorder="1" applyAlignment="1" applyProtection="1">
      <alignment horizontal="left" wrapText="1" indent="1"/>
    </xf>
    <xf numFmtId="165" fontId="1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Fill="1" applyBorder="1" applyAlignment="1" applyProtection="1">
      <alignment horizontal="left" vertical="center" wrapText="1" indent="1"/>
    </xf>
    <xf numFmtId="0" fontId="22" fillId="0" borderId="9" xfId="1" applyFont="1" applyBorder="1" applyAlignment="1" applyProtection="1">
      <alignment horizontal="left" wrapText="1" indent="1"/>
    </xf>
    <xf numFmtId="165" fontId="1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wrapText="1" indent="1"/>
    </xf>
    <xf numFmtId="0" fontId="16" fillId="0" borderId="4" xfId="1" applyFont="1" applyBorder="1" applyAlignment="1" applyProtection="1">
      <alignment horizontal="left" vertical="center" wrapText="1" indent="1"/>
    </xf>
    <xf numFmtId="165" fontId="14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4" xfId="2" applyNumberFormat="1" applyFont="1" applyFill="1" applyBorder="1" applyAlignment="1" applyProtection="1">
      <alignment horizontal="right" vertical="center" wrapText="1" indent="1"/>
    </xf>
    <xf numFmtId="165" fontId="12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 applyProtection="1">
      <alignment wrapText="1"/>
    </xf>
    <xf numFmtId="0" fontId="22" fillId="0" borderId="31" xfId="1" applyFont="1" applyBorder="1" applyAlignment="1" applyProtection="1">
      <alignment wrapText="1"/>
    </xf>
    <xf numFmtId="0" fontId="22" fillId="0" borderId="13" xfId="1" applyFont="1" applyBorder="1" applyAlignment="1" applyProtection="1">
      <alignment wrapText="1"/>
    </xf>
    <xf numFmtId="0" fontId="22" fillId="0" borderId="8" xfId="1" applyFont="1" applyBorder="1" applyAlignment="1" applyProtection="1">
      <alignment wrapText="1"/>
    </xf>
    <xf numFmtId="0" fontId="22" fillId="0" borderId="30" xfId="1" applyFont="1" applyBorder="1" applyAlignment="1" applyProtection="1">
      <alignment wrapText="1"/>
    </xf>
    <xf numFmtId="165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 applyProtection="1">
      <alignment wrapText="1"/>
    </xf>
    <xf numFmtId="0" fontId="16" fillId="0" borderId="33" xfId="1" applyFont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16" fillId="0" borderId="0" xfId="1" applyFont="1" applyBorder="1" applyAlignment="1" applyProtection="1">
      <alignment wrapText="1"/>
    </xf>
    <xf numFmtId="165" fontId="10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27" xfId="1" applyFont="1" applyFill="1" applyBorder="1" applyAlignment="1" applyProtection="1">
      <alignment horizontal="right"/>
    </xf>
    <xf numFmtId="0" fontId="13" fillId="0" borderId="0" xfId="2" applyFill="1" applyAlignment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left" vertical="center" wrapText="1" indent="1"/>
    </xf>
    <xf numFmtId="0" fontId="9" fillId="0" borderId="2" xfId="2" applyFont="1" applyFill="1" applyBorder="1" applyAlignment="1" applyProtection="1">
      <alignment vertical="center" wrapTex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49" fontId="14" fillId="0" borderId="34" xfId="2" applyNumberFormat="1" applyFont="1" applyFill="1" applyBorder="1" applyAlignment="1" applyProtection="1">
      <alignment horizontal="left" vertical="center" wrapText="1" indent="1"/>
    </xf>
    <xf numFmtId="0" fontId="14" fillId="0" borderId="35" xfId="2" applyFont="1" applyFill="1" applyBorder="1" applyAlignment="1" applyProtection="1">
      <alignment horizontal="left" vertical="center" wrapText="1" indent="1"/>
    </xf>
    <xf numFmtId="165" fontId="14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49" fontId="14" fillId="0" borderId="25" xfId="2" applyNumberFormat="1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vertical="center" wrapText="1"/>
    </xf>
    <xf numFmtId="0" fontId="14" fillId="0" borderId="31" xfId="2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vertical="center" wrapText="1" indent="1"/>
    </xf>
    <xf numFmtId="165" fontId="16" fillId="0" borderId="5" xfId="1" applyNumberFormat="1" applyFont="1" applyBorder="1" applyAlignment="1" applyProtection="1">
      <alignment horizontal="right" vertical="center" wrapText="1" indent="1"/>
    </xf>
    <xf numFmtId="165" fontId="19" fillId="0" borderId="5" xfId="1" quotePrefix="1" applyNumberFormat="1" applyFont="1" applyBorder="1" applyAlignment="1" applyProtection="1">
      <alignment horizontal="right" vertical="center" wrapText="1" indent="1"/>
    </xf>
    <xf numFmtId="0" fontId="23" fillId="0" borderId="0" xfId="2" applyFont="1" applyFill="1" applyProtection="1"/>
    <xf numFmtId="0" fontId="24" fillId="0" borderId="0" xfId="2" applyFont="1" applyFill="1" applyProtection="1"/>
    <xf numFmtId="0" fontId="16" fillId="0" borderId="33" xfId="1" applyFont="1" applyBorder="1" applyAlignment="1" applyProtection="1">
      <alignment horizontal="left" vertical="center" wrapText="1" indent="1"/>
    </xf>
    <xf numFmtId="0" fontId="19" fillId="0" borderId="15" xfId="1" applyFont="1" applyBorder="1" applyAlignment="1" applyProtection="1">
      <alignment horizontal="left" vertical="center" wrapText="1" indent="1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 vertical="center" indent="1"/>
    </xf>
    <xf numFmtId="0" fontId="13" fillId="0" borderId="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5" fontId="6" fillId="0" borderId="0" xfId="2" applyNumberFormat="1" applyFont="1" applyFill="1" applyBorder="1" applyAlignment="1" applyProtection="1">
      <alignment horizontal="right" vertical="center" wrapText="1" indent="1"/>
    </xf>
    <xf numFmtId="165" fontId="6" fillId="0" borderId="0" xfId="1" applyNumberFormat="1" applyFont="1" applyFill="1" applyAlignment="1" applyProtection="1">
      <alignment horizontal="centerContinuous" vertical="center" wrapText="1"/>
    </xf>
    <xf numFmtId="165" fontId="1" fillId="0" borderId="0" xfId="1" applyNumberFormat="1" applyFill="1" applyAlignment="1" applyProtection="1">
      <alignment horizontal="centerContinuous" vertical="center"/>
    </xf>
    <xf numFmtId="165" fontId="1" fillId="0" borderId="0" xfId="1" applyNumberFormat="1" applyFill="1" applyAlignment="1" applyProtection="1">
      <alignment horizontal="center" vertical="center" wrapText="1"/>
    </xf>
    <xf numFmtId="165" fontId="7" fillId="0" borderId="0" xfId="1" applyNumberFormat="1" applyFont="1" applyFill="1" applyAlignment="1" applyProtection="1">
      <alignment horizontal="right" vertical="center"/>
    </xf>
    <xf numFmtId="165" fontId="5" fillId="0" borderId="3" xfId="1" applyNumberFormat="1" applyFont="1" applyFill="1" applyBorder="1" applyAlignment="1" applyProtection="1">
      <alignment horizontal="centerContinuous" vertical="center" wrapText="1"/>
    </xf>
    <xf numFmtId="165" fontId="5" fillId="0" borderId="4" xfId="1" applyNumberFormat="1" applyFont="1" applyFill="1" applyBorder="1" applyAlignment="1" applyProtection="1">
      <alignment horizontal="centerContinuous" vertical="center" wrapText="1"/>
    </xf>
    <xf numFmtId="165" fontId="5" fillId="0" borderId="5" xfId="1" applyNumberFormat="1" applyFont="1" applyFill="1" applyBorder="1" applyAlignment="1" applyProtection="1">
      <alignment horizontal="centerContinuous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Alignment="1" applyProtection="1">
      <alignment horizontal="center" vertical="center" wrapText="1"/>
    </xf>
    <xf numFmtId="165" fontId="10" fillId="0" borderId="21" xfId="1" applyNumberFormat="1" applyFont="1" applyFill="1" applyBorder="1" applyAlignment="1" applyProtection="1">
      <alignment horizontal="center" vertical="center" wrapText="1"/>
    </xf>
    <xf numFmtId="165" fontId="10" fillId="0" borderId="3" xfId="1" applyNumberFormat="1" applyFont="1" applyFill="1" applyBorder="1" applyAlignment="1" applyProtection="1">
      <alignment horizontal="center" vertical="center" wrapText="1"/>
    </xf>
    <xf numFmtId="165" fontId="10" fillId="0" borderId="4" xfId="1" applyNumberFormat="1" applyFont="1" applyFill="1" applyBorder="1" applyAlignment="1" applyProtection="1">
      <alignment horizontal="center" vertical="center" wrapText="1"/>
    </xf>
    <xf numFmtId="165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Alignment="1" applyProtection="1">
      <alignment horizontal="center" vertical="center" wrapText="1"/>
    </xf>
    <xf numFmtId="165" fontId="1" fillId="0" borderId="38" xfId="1" applyNumberFormat="1" applyFill="1" applyBorder="1" applyAlignment="1" applyProtection="1">
      <alignment horizontal="left" vertical="center" wrapText="1" indent="1"/>
    </xf>
    <xf numFmtId="165" fontId="14" fillId="0" borderId="13" xfId="1" applyNumberFormat="1" applyFont="1" applyFill="1" applyBorder="1" applyAlignment="1" applyProtection="1">
      <alignment horizontal="left" vertical="center" wrapText="1" indent="1"/>
    </xf>
    <xf numFmtId="165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9" xfId="1" applyNumberFormat="1" applyFill="1" applyBorder="1" applyAlignment="1" applyProtection="1">
      <alignment horizontal="left" vertical="center" wrapText="1" indent="1"/>
    </xf>
    <xf numFmtId="165" fontId="14" fillId="0" borderId="8" xfId="1" applyNumberFormat="1" applyFont="1" applyFill="1" applyBorder="1" applyAlignment="1" applyProtection="1">
      <alignment horizontal="left" vertical="center" wrapText="1" indent="1"/>
    </xf>
    <xf numFmtId="165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0" xfId="1" applyNumberFormat="1" applyFont="1" applyFill="1" applyBorder="1" applyAlignment="1" applyProtection="1">
      <alignment horizontal="left" vertical="center" wrapText="1" indent="1"/>
    </xf>
    <xf numFmtId="165" fontId="1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1" xfId="1" applyNumberFormat="1" applyFont="1" applyFill="1" applyBorder="1" applyAlignment="1" applyProtection="1">
      <alignment horizontal="left" vertical="center" wrapText="1" indent="1"/>
    </xf>
    <xf numFmtId="165" fontId="10" fillId="0" borderId="3" xfId="1" applyNumberFormat="1" applyFont="1" applyFill="1" applyBorder="1" applyAlignment="1" applyProtection="1">
      <alignment horizontal="left" vertical="center" wrapText="1" indent="1"/>
    </xf>
    <xf numFmtId="165" fontId="10" fillId="0" borderId="4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ont="1" applyFill="1" applyBorder="1" applyAlignment="1" applyProtection="1">
      <alignment horizontal="left" vertical="center" wrapText="1" indent="1"/>
    </xf>
    <xf numFmtId="165" fontId="12" fillId="0" borderId="25" xfId="1" applyNumberFormat="1" applyFont="1" applyFill="1" applyBorder="1" applyAlignment="1" applyProtection="1">
      <alignment horizontal="left" vertical="center" wrapText="1" indent="1"/>
    </xf>
    <xf numFmtId="165" fontId="27" fillId="0" borderId="26" xfId="1" applyNumberFormat="1" applyFont="1" applyFill="1" applyBorder="1" applyAlignment="1" applyProtection="1">
      <alignment horizontal="right" vertical="center" wrapText="1" indent="1"/>
    </xf>
    <xf numFmtId="165" fontId="12" fillId="0" borderId="8" xfId="1" applyNumberFormat="1" applyFont="1" applyFill="1" applyBorder="1" applyAlignment="1" applyProtection="1">
      <alignment horizontal="left" vertical="center" wrapText="1" indent="1"/>
    </xf>
    <xf numFmtId="165" fontId="1" fillId="0" borderId="39" xfId="1" applyNumberFormat="1" applyFont="1" applyFill="1" applyBorder="1" applyAlignment="1" applyProtection="1">
      <alignment horizontal="left" vertical="center" wrapText="1" indent="1"/>
    </xf>
    <xf numFmtId="165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" xfId="1" applyNumberFormat="1" applyFont="1" applyFill="1" applyBorder="1" applyAlignment="1" applyProtection="1">
      <alignment horizontal="right" vertical="center" wrapText="1" indent="1"/>
    </xf>
    <xf numFmtId="165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" xfId="1" applyNumberFormat="1" applyFont="1" applyFill="1" applyBorder="1" applyAlignment="1" applyProtection="1">
      <alignment horizontal="left" vertical="center" wrapText="1" indent="1"/>
    </xf>
    <xf numFmtId="165" fontId="26" fillId="0" borderId="17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ill="1" applyBorder="1" applyAlignment="1" applyProtection="1">
      <alignment horizontal="left" vertical="center" wrapText="1" indent="1"/>
    </xf>
    <xf numFmtId="165" fontId="14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5" xfId="1" applyNumberFormat="1" applyFont="1" applyFill="1" applyBorder="1" applyAlignment="1" applyProtection="1">
      <alignment horizontal="left" vertical="center" wrapText="1" indent="1"/>
    </xf>
    <xf numFmtId="165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5" xfId="1" applyNumberFormat="1" applyFont="1" applyFill="1" applyBorder="1" applyAlignment="1" applyProtection="1">
      <alignment horizontal="left" vertical="center" wrapText="1" indent="1"/>
    </xf>
    <xf numFmtId="165" fontId="27" fillId="0" borderId="12" xfId="1" applyNumberFormat="1" applyFont="1" applyFill="1" applyBorder="1" applyAlignment="1" applyProtection="1">
      <alignment horizontal="right" vertical="center" wrapText="1" indent="1"/>
    </xf>
    <xf numFmtId="165" fontId="12" fillId="0" borderId="8" xfId="1" applyNumberFormat="1" applyFont="1" applyFill="1" applyBorder="1" applyAlignment="1" applyProtection="1">
      <alignment horizontal="left" vertical="center" wrapText="1" indent="2"/>
    </xf>
    <xf numFmtId="165" fontId="12" fillId="0" borderId="9" xfId="1" applyNumberFormat="1" applyFont="1" applyFill="1" applyBorder="1" applyAlignment="1" applyProtection="1">
      <alignment horizontal="left" vertical="center" wrapText="1" indent="2"/>
    </xf>
    <xf numFmtId="165" fontId="27" fillId="0" borderId="9" xfId="1" applyNumberFormat="1" applyFont="1" applyFill="1" applyBorder="1" applyAlignment="1" applyProtection="1">
      <alignment horizontal="left" vertical="center" wrapText="1" indent="1"/>
    </xf>
    <xf numFmtId="165" fontId="12" fillId="0" borderId="13" xfId="1" applyNumberFormat="1" applyFont="1" applyFill="1" applyBorder="1" applyAlignment="1" applyProtection="1">
      <alignment horizontal="left" vertical="center" wrapText="1" indent="1"/>
    </xf>
    <xf numFmtId="165" fontId="1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13" xfId="1" applyNumberFormat="1" applyFont="1" applyFill="1" applyBorder="1" applyAlignment="1" applyProtection="1">
      <alignment horizontal="left" vertical="center" wrapText="1" indent="2"/>
    </xf>
    <xf numFmtId="165" fontId="14" fillId="0" borderId="30" xfId="1" applyNumberFormat="1" applyFont="1" applyFill="1" applyBorder="1" applyAlignment="1" applyProtection="1">
      <alignment horizontal="left" vertical="center" wrapText="1" indent="2"/>
    </xf>
    <xf numFmtId="0" fontId="13" fillId="0" borderId="0" xfId="3" applyFill="1" applyProtection="1">
      <protection locked="0"/>
    </xf>
    <xf numFmtId="0" fontId="13" fillId="0" borderId="0" xfId="3" applyFill="1" applyProtection="1"/>
    <xf numFmtId="0" fontId="25" fillId="0" borderId="28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horizontal="left" vertical="center" indent="1"/>
    </xf>
    <xf numFmtId="0" fontId="13" fillId="0" borderId="0" xfId="3" applyFill="1" applyAlignment="1" applyProtection="1">
      <alignment vertical="center"/>
    </xf>
    <xf numFmtId="0" fontId="14" fillId="0" borderId="25" xfId="3" applyFont="1" applyFill="1" applyBorder="1" applyAlignment="1" applyProtection="1">
      <alignment horizontal="left" vertical="center" indent="1"/>
    </xf>
    <xf numFmtId="0" fontId="14" fillId="0" borderId="8" xfId="3" applyFont="1" applyFill="1" applyBorder="1" applyAlignment="1" applyProtection="1">
      <alignment horizontal="left" vertical="center" indent="1"/>
    </xf>
    <xf numFmtId="0" fontId="14" fillId="0" borderId="9" xfId="3" applyFont="1" applyFill="1" applyBorder="1" applyAlignment="1" applyProtection="1">
      <alignment horizontal="left" vertical="center" wrapText="1" indent="1"/>
    </xf>
    <xf numFmtId="0" fontId="13" fillId="0" borderId="0" xfId="3" applyFill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left" vertical="center" wrapText="1" indent="1"/>
    </xf>
    <xf numFmtId="0" fontId="14" fillId="0" borderId="9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4" fillId="0" borderId="12" xfId="3" applyFont="1" applyFill="1" applyBorder="1" applyAlignment="1" applyProtection="1">
      <alignment horizontal="left" vertical="center" indent="1"/>
    </xf>
    <xf numFmtId="0" fontId="9" fillId="0" borderId="3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24" fillId="0" borderId="0" xfId="3" applyFont="1" applyFill="1" applyProtection="1">
      <protection locked="0"/>
    </xf>
    <xf numFmtId="165" fontId="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/>
    </xf>
    <xf numFmtId="165" fontId="14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Fill="1" applyBorder="1" applyAlignment="1" applyProtection="1">
      <alignment horizontal="left" vertical="center" wrapText="1" indent="1"/>
    </xf>
    <xf numFmtId="165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center" vertical="center" wrapText="1"/>
    </xf>
    <xf numFmtId="165" fontId="9" fillId="0" borderId="17" xfId="1" applyNumberFormat="1" applyFont="1" applyFill="1" applyBorder="1" applyAlignment="1" applyProtection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9" xfId="4" applyFill="1" applyBorder="1"/>
    <xf numFmtId="0" fontId="31" fillId="0" borderId="53" xfId="4" applyFill="1" applyBorder="1"/>
    <xf numFmtId="0" fontId="31" fillId="0" borderId="37" xfId="4" applyBorder="1"/>
    <xf numFmtId="0" fontId="32" fillId="0" borderId="55" xfId="5" applyFont="1" applyBorder="1"/>
    <xf numFmtId="0" fontId="31" fillId="0" borderId="0" xfId="4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 applyBorder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5" fontId="20" fillId="0" borderId="27" xfId="2" applyNumberFormat="1" applyFont="1" applyFill="1" applyBorder="1" applyAlignment="1" applyProtection="1">
      <alignment horizontal="left" vertical="center"/>
    </xf>
    <xf numFmtId="0" fontId="5" fillId="0" borderId="17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165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" xfId="2" applyNumberFormat="1" applyFont="1" applyFill="1" applyBorder="1" applyAlignment="1" applyProtection="1">
      <alignment horizontal="right" vertical="center" wrapText="1" indent="1"/>
    </xf>
    <xf numFmtId="165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7" xfId="2" applyNumberFormat="1" applyFont="1" applyFill="1" applyBorder="1" applyAlignment="1" applyProtection="1">
      <alignment horizontal="right" vertical="center" wrapText="1" inden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vertical="center" wrapText="1"/>
    </xf>
    <xf numFmtId="165" fontId="6" fillId="0" borderId="43" xfId="2" applyNumberFormat="1" applyFont="1" applyFill="1" applyBorder="1" applyAlignment="1" applyProtection="1">
      <alignment horizontal="right" vertical="center" wrapText="1" indent="1"/>
    </xf>
    <xf numFmtId="0" fontId="14" fillId="0" borderId="43" xfId="2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21" fillId="0" borderId="0" xfId="2" applyFont="1" applyFill="1" applyBorder="1" applyProtection="1"/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vertical="center" wrapText="1"/>
    </xf>
    <xf numFmtId="165" fontId="10" fillId="0" borderId="15" xfId="2" applyNumberFormat="1" applyFont="1" applyFill="1" applyBorder="1" applyAlignment="1" applyProtection="1">
      <alignment horizontal="right" vertical="center" wrapText="1" indent="1"/>
    </xf>
    <xf numFmtId="165" fontId="10" fillId="0" borderId="50" xfId="2" applyNumberFormat="1" applyFont="1" applyFill="1" applyBorder="1" applyAlignment="1" applyProtection="1">
      <alignment horizontal="right" vertical="center" wrapText="1" indent="1"/>
    </xf>
    <xf numFmtId="165" fontId="14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165" fontId="9" fillId="0" borderId="17" xfId="2" applyNumberFormat="1" applyFont="1" applyFill="1" applyBorder="1" applyAlignment="1" applyProtection="1">
      <alignment horizontal="right" vertical="center" wrapText="1" indent="1"/>
    </xf>
    <xf numFmtId="165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4" xfId="1" quotePrefix="1" applyNumberFormat="1" applyFont="1" applyBorder="1" applyAlignment="1" applyProtection="1">
      <alignment horizontal="right" vertical="center" wrapText="1" indent="1"/>
    </xf>
    <xf numFmtId="165" fontId="19" fillId="0" borderId="17" xfId="1" quotePrefix="1" applyNumberFormat="1" applyFont="1" applyBorder="1" applyAlignment="1" applyProtection="1">
      <alignment horizontal="right" vertical="center" wrapText="1" indent="1"/>
    </xf>
    <xf numFmtId="165" fontId="21" fillId="0" borderId="0" xfId="2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5" fontId="10" fillId="0" borderId="5" xfId="0" applyNumberFormat="1" applyFont="1" applyFill="1" applyBorder="1" applyAlignment="1" applyProtection="1">
      <alignment vertical="center" wrapText="1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165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5" fontId="12" fillId="0" borderId="10" xfId="0" applyNumberFormat="1" applyFont="1" applyFill="1" applyBorder="1" applyAlignment="1" applyProtection="1">
      <alignment vertical="center" wrapText="1"/>
      <protection locked="0"/>
    </xf>
    <xf numFmtId="165" fontId="14" fillId="0" borderId="10" xfId="0" applyNumberFormat="1" applyFont="1" applyFill="1" applyBorder="1" applyAlignment="1" applyProtection="1">
      <alignment vertical="center" wrapText="1"/>
      <protection locked="0"/>
    </xf>
    <xf numFmtId="165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59" xfId="2" applyFont="1" applyFill="1" applyBorder="1" applyAlignment="1" applyProtection="1">
      <alignment horizontal="left" vertical="center" wrapText="1" indent="1"/>
    </xf>
    <xf numFmtId="165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26" xfId="3" applyFont="1" applyFill="1" applyBorder="1" applyAlignment="1" applyProtection="1">
      <alignment horizontal="left" vertical="center" indent="1"/>
    </xf>
    <xf numFmtId="0" fontId="13" fillId="0" borderId="0" xfId="2" applyFill="1"/>
    <xf numFmtId="165" fontId="6" fillId="0" borderId="0" xfId="2" applyNumberFormat="1" applyFont="1" applyFill="1" applyBorder="1" applyAlignment="1" applyProtection="1">
      <alignment horizontal="centerContinuous" vertical="center"/>
    </xf>
    <xf numFmtId="165" fontId="35" fillId="0" borderId="27" xfId="2" applyNumberFormat="1" applyFont="1" applyFill="1" applyBorder="1" applyAlignment="1" applyProtection="1">
      <alignment horizontal="left" vertical="center"/>
    </xf>
    <xf numFmtId="165" fontId="6" fillId="0" borderId="27" xfId="2" applyNumberFormat="1" applyFont="1" applyFill="1" applyBorder="1" applyAlignment="1" applyProtection="1">
      <alignment horizontal="centerContinuous" vertical="center"/>
    </xf>
    <xf numFmtId="0" fontId="14" fillId="0" borderId="0" xfId="2" applyFont="1" applyFill="1"/>
    <xf numFmtId="0" fontId="21" fillId="0" borderId="0" xfId="2" applyFont="1" applyFill="1"/>
    <xf numFmtId="165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 applyBorder="1" applyAlignment="1" applyProtection="1">
      <alignment horizontal="left" indent="1"/>
    </xf>
    <xf numFmtId="0" fontId="9" fillId="0" borderId="2" xfId="2" applyFont="1" applyFill="1" applyBorder="1" applyAlignment="1" applyProtection="1">
      <alignment horizontal="left" vertical="center" wrapText="1" indent="1"/>
    </xf>
    <xf numFmtId="165" fontId="10" fillId="0" borderId="26" xfId="2" applyNumberFormat="1" applyFont="1" applyFill="1" applyBorder="1" applyAlignment="1" applyProtection="1">
      <alignment horizontal="right" vertical="center" wrapText="1" indent="1"/>
    </xf>
    <xf numFmtId="0" fontId="12" fillId="0" borderId="9" xfId="2" applyFont="1" applyFill="1" applyBorder="1" applyAlignment="1" applyProtection="1">
      <alignment horizontal="left" vertical="center" wrapText="1" indent="2"/>
    </xf>
    <xf numFmtId="49" fontId="14" fillId="0" borderId="60" xfId="2" applyNumberFormat="1" applyFont="1" applyFill="1" applyBorder="1" applyAlignment="1" applyProtection="1">
      <alignment horizontal="left" vertical="center" wrapText="1" indent="1"/>
    </xf>
    <xf numFmtId="0" fontId="12" fillId="0" borderId="59" xfId="2" applyFont="1" applyFill="1" applyBorder="1" applyAlignment="1" applyProtection="1">
      <alignment horizontal="left" vertical="center" wrapText="1" indent="2"/>
    </xf>
    <xf numFmtId="0" fontId="12" fillId="0" borderId="59" xfId="2" applyFont="1" applyFill="1" applyBorder="1" applyAlignment="1" applyProtection="1">
      <alignment horizontal="right" vertical="center" wrapText="1" indent="1"/>
      <protection locked="0"/>
    </xf>
    <xf numFmtId="0" fontId="12" fillId="0" borderId="61" xfId="2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right" vertical="center" wrapText="1" indent="1"/>
      <protection locked="0"/>
    </xf>
    <xf numFmtId="0" fontId="12" fillId="0" borderId="50" xfId="2" applyFont="1" applyFill="1" applyBorder="1" applyAlignment="1" applyProtection="1">
      <alignment horizontal="right" vertical="center" wrapText="1" indent="1"/>
      <protection locked="0"/>
    </xf>
    <xf numFmtId="165" fontId="12" fillId="0" borderId="15" xfId="2" applyNumberFormat="1" applyFont="1" applyFill="1" applyBorder="1" applyAlignment="1" applyProtection="1">
      <alignment horizontal="righ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2"/>
    </xf>
    <xf numFmtId="165" fontId="12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" xfId="2" applyNumberFormat="1" applyFont="1" applyFill="1" applyBorder="1" applyAlignment="1" applyProtection="1">
      <alignment horizontal="right" vertical="center" wrapText="1" indent="1"/>
    </xf>
    <xf numFmtId="165" fontId="12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4" xfId="2" applyFont="1" applyFill="1" applyBorder="1" applyAlignment="1" applyProtection="1">
      <alignment horizontal="right" vertical="center" wrapText="1" indent="1"/>
      <protection locked="0"/>
    </xf>
    <xf numFmtId="0" fontId="12" fillId="0" borderId="17" xfId="2" applyFont="1" applyFill="1" applyBorder="1" applyAlignment="1" applyProtection="1">
      <alignment horizontal="right" vertical="center" wrapText="1" indent="1"/>
      <protection locked="0"/>
    </xf>
    <xf numFmtId="165" fontId="14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4" xfId="2" applyFont="1" applyFill="1" applyBorder="1" applyAlignment="1" applyProtection="1">
      <alignment horizontal="left" vertical="center" wrapText="1" indent="1"/>
    </xf>
    <xf numFmtId="0" fontId="14" fillId="0" borderId="12" xfId="2" applyFont="1" applyFill="1" applyBorder="1" applyAlignment="1" applyProtection="1">
      <alignment horizontal="left" vertical="center" wrapText="1" indent="2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2" applyFont="1" applyFill="1" applyBorder="1" applyAlignment="1" applyProtection="1">
      <alignment horizontal="left" vertical="center" wrapText="1" indent="2"/>
    </xf>
    <xf numFmtId="165" fontId="13" fillId="0" borderId="0" xfId="2" applyNumberFormat="1" applyFont="1" applyFill="1" applyProtection="1"/>
    <xf numFmtId="165" fontId="14" fillId="0" borderId="31" xfId="0" applyNumberFormat="1" applyFont="1" applyBorder="1" applyAlignment="1" applyProtection="1">
      <alignment vertical="center" wrapText="1"/>
      <protection locked="0"/>
    </xf>
    <xf numFmtId="165" fontId="14" fillId="0" borderId="26" xfId="3" applyNumberFormat="1" applyFont="1" applyFill="1" applyBorder="1" applyAlignment="1" applyProtection="1">
      <alignment vertical="center"/>
      <protection locked="0"/>
    </xf>
    <xf numFmtId="165" fontId="14" fillId="0" borderId="11" xfId="3" applyNumberFormat="1" applyFont="1" applyFill="1" applyBorder="1" applyAlignment="1" applyProtection="1">
      <alignment vertical="center"/>
    </xf>
    <xf numFmtId="165" fontId="14" fillId="0" borderId="9" xfId="3" applyNumberFormat="1" applyFont="1" applyFill="1" applyBorder="1" applyAlignment="1" applyProtection="1">
      <alignment vertical="center"/>
      <protection locked="0"/>
    </xf>
    <xf numFmtId="165" fontId="14" fillId="0" borderId="10" xfId="3" applyNumberFormat="1" applyFont="1" applyFill="1" applyBorder="1" applyAlignment="1" applyProtection="1">
      <alignment vertical="center"/>
    </xf>
    <xf numFmtId="165" fontId="14" fillId="0" borderId="12" xfId="3" applyNumberFormat="1" applyFont="1" applyFill="1" applyBorder="1" applyAlignment="1" applyProtection="1">
      <alignment vertical="center"/>
      <protection locked="0"/>
    </xf>
    <xf numFmtId="165" fontId="14" fillId="0" borderId="14" xfId="3" applyNumberFormat="1" applyFont="1" applyFill="1" applyBorder="1" applyAlignment="1" applyProtection="1">
      <alignment vertical="center"/>
    </xf>
    <xf numFmtId="165" fontId="9" fillId="0" borderId="4" xfId="3" applyNumberFormat="1" applyFont="1" applyFill="1" applyBorder="1" applyAlignment="1" applyProtection="1">
      <alignment vertical="center"/>
    </xf>
    <xf numFmtId="165" fontId="9" fillId="0" borderId="5" xfId="3" applyNumberFormat="1" applyFont="1" applyFill="1" applyBorder="1" applyAlignment="1" applyProtection="1">
      <alignment vertical="center"/>
    </xf>
    <xf numFmtId="165" fontId="9" fillId="0" borderId="4" xfId="3" applyNumberFormat="1" applyFont="1" applyFill="1" applyBorder="1" applyProtection="1"/>
    <xf numFmtId="165" fontId="9" fillId="0" borderId="5" xfId="3" applyNumberFormat="1" applyFont="1" applyFill="1" applyBorder="1" applyProtection="1"/>
    <xf numFmtId="165" fontId="13" fillId="0" borderId="0" xfId="3" applyNumberFormat="1" applyFill="1" applyProtection="1">
      <protection locked="0"/>
    </xf>
    <xf numFmtId="4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0" xfId="3" applyNumberFormat="1" applyFont="1" applyFill="1" applyBorder="1" applyAlignment="1" applyProtection="1">
      <alignment vertical="center"/>
    </xf>
    <xf numFmtId="0" fontId="1" fillId="0" borderId="0" xfId="1" applyFill="1"/>
    <xf numFmtId="165" fontId="18" fillId="0" borderId="0" xfId="1" applyNumberFormat="1" applyFont="1" applyFill="1" applyAlignment="1" applyProtection="1">
      <alignment vertical="center" wrapText="1"/>
    </xf>
    <xf numFmtId="166" fontId="11" fillId="0" borderId="0" xfId="10" applyNumberFormat="1" applyFont="1" applyFill="1" applyAlignment="1" applyProtection="1">
      <alignment vertical="center" wrapText="1"/>
    </xf>
    <xf numFmtId="165" fontId="11" fillId="0" borderId="0" xfId="1" applyNumberFormat="1" applyFont="1" applyFill="1" applyAlignment="1" applyProtection="1">
      <alignment vertical="center" wrapText="1"/>
    </xf>
    <xf numFmtId="165" fontId="15" fillId="0" borderId="0" xfId="1" applyNumberFormat="1" applyFont="1" applyFill="1" applyAlignment="1" applyProtection="1">
      <alignment vertical="center" wrapText="1"/>
    </xf>
    <xf numFmtId="49" fontId="14" fillId="0" borderId="30" xfId="2" applyNumberFormat="1" applyFont="1" applyBorder="1" applyAlignment="1">
      <alignment horizontal="left" vertical="center" wrapText="1" indent="1"/>
    </xf>
    <xf numFmtId="0" fontId="22" fillId="0" borderId="31" xfId="0" applyFont="1" applyBorder="1" applyAlignment="1">
      <alignment horizontal="left" wrapText="1" indent="1"/>
    </xf>
    <xf numFmtId="0" fontId="22" fillId="0" borderId="31" xfId="1" applyFont="1" applyBorder="1" applyAlignment="1">
      <alignment horizontal="left" vertical="center" wrapText="1" indent="1"/>
    </xf>
    <xf numFmtId="49" fontId="14" fillId="0" borderId="30" xfId="0" applyNumberFormat="1" applyFont="1" applyBorder="1" applyAlignment="1">
      <alignment horizontal="left" vertical="center" wrapText="1" indent="1"/>
    </xf>
    <xf numFmtId="0" fontId="22" fillId="0" borderId="56" xfId="0" applyFont="1" applyBorder="1" applyAlignment="1">
      <alignment horizontal="left" wrapText="1" indent="1"/>
    </xf>
    <xf numFmtId="0" fontId="22" fillId="0" borderId="56" xfId="0" applyFont="1" applyBorder="1" applyAlignment="1">
      <alignment horizontal="left" vertical="center" wrapText="1" indent="1"/>
    </xf>
    <xf numFmtId="0" fontId="7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right" vertical="center" wrapText="1" indent="1"/>
    </xf>
    <xf numFmtId="165" fontId="14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1" applyFont="1" applyAlignment="1">
      <alignment horizontal="center" vertical="top" textRotation="180"/>
    </xf>
    <xf numFmtId="165" fontId="11" fillId="0" borderId="0" xfId="1" applyNumberFormat="1" applyFont="1" applyAlignment="1" applyProtection="1">
      <alignment vertical="center" wrapText="1"/>
      <protection locked="0"/>
    </xf>
    <xf numFmtId="165" fontId="7" fillId="0" borderId="27" xfId="1" applyNumberFormat="1" applyFont="1" applyBorder="1" applyAlignment="1">
      <alignment horizontal="right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21" xfId="1" applyNumberFormat="1" applyFont="1" applyBorder="1" applyAlignment="1">
      <alignment horizontal="center" vertical="center"/>
    </xf>
    <xf numFmtId="165" fontId="9" fillId="0" borderId="23" xfId="1" applyNumberFormat="1" applyFont="1" applyBorder="1" applyAlignment="1">
      <alignment horizontal="center" vertical="center"/>
    </xf>
    <xf numFmtId="165" fontId="9" fillId="0" borderId="21" xfId="1" applyNumberFormat="1" applyFont="1" applyBorder="1" applyAlignment="1">
      <alignment horizontal="center" vertical="center" wrapText="1"/>
    </xf>
    <xf numFmtId="165" fontId="9" fillId="0" borderId="23" xfId="1" applyNumberFormat="1" applyFont="1" applyBorder="1" applyAlignment="1">
      <alignment horizontal="center" vertical="center" wrapText="1"/>
    </xf>
    <xf numFmtId="49" fontId="43" fillId="0" borderId="65" xfId="1" applyNumberFormat="1" applyFont="1" applyBorder="1" applyAlignment="1">
      <alignment horizontal="left" vertical="center"/>
    </xf>
    <xf numFmtId="165" fontId="43" fillId="0" borderId="22" xfId="1" applyNumberFormat="1" applyFont="1" applyBorder="1" applyAlignment="1">
      <alignment horizontal="right" vertical="center" indent="2"/>
    </xf>
    <xf numFmtId="165" fontId="43" fillId="0" borderId="22" xfId="1" applyNumberFormat="1" applyFont="1" applyBorder="1" applyAlignment="1" applyProtection="1">
      <alignment horizontal="right" vertical="center" wrapText="1" indent="2"/>
      <protection locked="0"/>
    </xf>
    <xf numFmtId="165" fontId="43" fillId="0" borderId="44" xfId="1" applyNumberFormat="1" applyFont="1" applyBorder="1" applyAlignment="1" applyProtection="1">
      <alignment horizontal="right" vertical="center" wrapText="1" indent="2"/>
      <protection locked="0"/>
    </xf>
    <xf numFmtId="49" fontId="44" fillId="0" borderId="55" xfId="1" quotePrefix="1" applyNumberFormat="1" applyFont="1" applyBorder="1" applyAlignment="1">
      <alignment horizontal="left" vertical="center"/>
    </xf>
    <xf numFmtId="165" fontId="44" fillId="0" borderId="39" xfId="1" applyNumberFormat="1" applyFont="1" applyBorder="1" applyAlignment="1">
      <alignment horizontal="right" vertical="center" indent="2"/>
    </xf>
    <xf numFmtId="165" fontId="44" fillId="0" borderId="39" xfId="1" applyNumberFormat="1" applyFont="1" applyBorder="1" applyAlignment="1" applyProtection="1">
      <alignment horizontal="right" vertical="center" wrapText="1" indent="2"/>
      <protection locked="0"/>
    </xf>
    <xf numFmtId="49" fontId="43" fillId="0" borderId="55" xfId="1" applyNumberFormat="1" applyFont="1" applyBorder="1" applyAlignment="1">
      <alignment horizontal="left" vertical="center"/>
    </xf>
    <xf numFmtId="165" fontId="43" fillId="0" borderId="39" xfId="1" applyNumberFormat="1" applyFont="1" applyBorder="1" applyAlignment="1">
      <alignment horizontal="right" vertical="center" indent="2"/>
    </xf>
    <xf numFmtId="165" fontId="43" fillId="0" borderId="39" xfId="1" applyNumberFormat="1" applyFont="1" applyBorder="1" applyAlignment="1" applyProtection="1">
      <alignment horizontal="right" vertical="center" wrapText="1" indent="2"/>
      <protection locked="0"/>
    </xf>
    <xf numFmtId="49" fontId="25" fillId="0" borderId="1" xfId="1" applyNumberFormat="1" applyFont="1" applyBorder="1" applyAlignment="1" applyProtection="1">
      <alignment horizontal="left" vertical="center"/>
      <protection locked="0"/>
    </xf>
    <xf numFmtId="165" fontId="25" fillId="0" borderId="21" xfId="1" applyNumberFormat="1" applyFont="1" applyBorder="1" applyAlignment="1">
      <alignment horizontal="right" vertical="center" indent="2"/>
    </xf>
    <xf numFmtId="165" fontId="25" fillId="0" borderId="21" xfId="1" applyNumberFormat="1" applyFont="1" applyBorder="1" applyAlignment="1">
      <alignment horizontal="right" vertical="center" wrapText="1" indent="2"/>
    </xf>
    <xf numFmtId="49" fontId="43" fillId="0" borderId="13" xfId="1" applyNumberFormat="1" applyFont="1" applyBorder="1" applyAlignment="1">
      <alignment horizontal="left" vertical="center"/>
    </xf>
    <xf numFmtId="49" fontId="43" fillId="0" borderId="8" xfId="1" applyNumberFormat="1" applyFont="1" applyBorder="1" applyAlignment="1">
      <alignment horizontal="left" vertical="center"/>
    </xf>
    <xf numFmtId="49" fontId="43" fillId="0" borderId="30" xfId="1" applyNumberFormat="1" applyFont="1" applyBorder="1" applyAlignment="1" applyProtection="1">
      <alignment horizontal="left" vertical="center"/>
      <protection locked="0"/>
    </xf>
    <xf numFmtId="165" fontId="43" fillId="0" borderId="66" xfId="1" applyNumberFormat="1" applyFont="1" applyBorder="1" applyAlignment="1" applyProtection="1">
      <alignment horizontal="right" vertical="center" wrapText="1" indent="2"/>
      <protection locked="0"/>
    </xf>
    <xf numFmtId="165" fontId="43" fillId="0" borderId="45" xfId="1" applyNumberFormat="1" applyFont="1" applyBorder="1" applyAlignment="1" applyProtection="1">
      <alignment horizontal="right" vertical="center" wrapText="1" indent="2"/>
      <protection locked="0"/>
    </xf>
    <xf numFmtId="167" fontId="25" fillId="0" borderId="21" xfId="1" applyNumberFormat="1" applyFont="1" applyBorder="1" applyAlignment="1">
      <alignment horizontal="left" vertical="center" wrapText="1"/>
    </xf>
    <xf numFmtId="165" fontId="16" fillId="0" borderId="5" xfId="0" quotePrefix="1" applyNumberFormat="1" applyFont="1" applyBorder="1" applyAlignment="1" applyProtection="1">
      <alignment horizontal="right" vertical="center" wrapText="1" indent="1"/>
    </xf>
    <xf numFmtId="165" fontId="20" fillId="0" borderId="27" xfId="2" applyNumberFormat="1" applyFont="1" applyFill="1" applyBorder="1" applyAlignment="1" applyProtection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20" fillId="0" borderId="27" xfId="2" applyNumberFormat="1" applyFont="1" applyFill="1" applyBorder="1" applyAlignment="1" applyProtection="1">
      <alignment horizontal="left"/>
    </xf>
    <xf numFmtId="0" fontId="24" fillId="0" borderId="0" xfId="2" applyFont="1" applyFill="1" applyAlignment="1" applyProtection="1">
      <alignment horizontal="center"/>
    </xf>
    <xf numFmtId="165" fontId="25" fillId="0" borderId="22" xfId="1" applyNumberFormat="1" applyFont="1" applyFill="1" applyBorder="1" applyAlignment="1" applyProtection="1">
      <alignment horizontal="center" vertical="center" wrapText="1"/>
    </xf>
    <xf numFmtId="165" fontId="25" fillId="0" borderId="23" xfId="1" applyNumberFormat="1" applyFont="1" applyFill="1" applyBorder="1" applyAlignment="1" applyProtection="1">
      <alignment horizontal="center" vertical="center" wrapText="1"/>
    </xf>
    <xf numFmtId="165" fontId="28" fillId="0" borderId="43" xfId="1" applyNumberFormat="1" applyFont="1" applyFill="1" applyBorder="1" applyAlignment="1" applyProtection="1">
      <alignment horizontal="center" vertical="center" wrapText="1"/>
    </xf>
    <xf numFmtId="165" fontId="25" fillId="0" borderId="44" xfId="1" applyNumberFormat="1" applyFont="1" applyFill="1" applyBorder="1" applyAlignment="1" applyProtection="1">
      <alignment horizontal="center" vertical="center" wrapText="1"/>
    </xf>
    <xf numFmtId="165" fontId="25" fillId="0" borderId="45" xfId="1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9" xfId="1" applyNumberFormat="1" applyFont="1" applyFill="1" applyBorder="1" applyAlignment="1" applyProtection="1">
      <alignment horizontal="center" vertical="center" wrapText="1"/>
    </xf>
    <xf numFmtId="165" fontId="5" fillId="0" borderId="47" xfId="1" applyNumberFormat="1" applyFont="1" applyFill="1" applyBorder="1" applyAlignment="1" applyProtection="1">
      <alignment horizontal="center" vertical="center" wrapText="1"/>
    </xf>
    <xf numFmtId="165" fontId="5" fillId="0" borderId="49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wrapText="1"/>
    </xf>
    <xf numFmtId="0" fontId="24" fillId="0" borderId="0" xfId="3" applyFont="1" applyFill="1" applyAlignment="1" applyProtection="1">
      <alignment horizontal="center"/>
    </xf>
    <xf numFmtId="0" fontId="29" fillId="0" borderId="20" xfId="3" applyFont="1" applyFill="1" applyBorder="1" applyAlignment="1" applyProtection="1">
      <alignment horizontal="left" vertical="center" indent="1"/>
    </xf>
    <xf numFmtId="0" fontId="29" fillId="0" borderId="19" xfId="3" applyFont="1" applyFill="1" applyBorder="1" applyAlignment="1" applyProtection="1">
      <alignment horizontal="left" vertical="center" indent="1"/>
    </xf>
    <xf numFmtId="0" fontId="29" fillId="0" borderId="17" xfId="3" applyFont="1" applyFill="1" applyBorder="1" applyAlignment="1" applyProtection="1">
      <alignment horizontal="left" vertical="center" indent="1"/>
    </xf>
    <xf numFmtId="0" fontId="32" fillId="0" borderId="63" xfId="4" applyFont="1" applyBorder="1" applyAlignment="1">
      <alignment horizontal="center"/>
    </xf>
    <xf numFmtId="0" fontId="32" fillId="0" borderId="64" xfId="4" applyFont="1" applyBorder="1" applyAlignment="1">
      <alignment horizontal="center"/>
    </xf>
    <xf numFmtId="14" fontId="32" fillId="0" borderId="53" xfId="4" applyNumberFormat="1" applyFont="1" applyBorder="1" applyAlignment="1">
      <alignment horizontal="center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0" fontId="32" fillId="0" borderId="28" xfId="5" applyFont="1" applyBorder="1" applyAlignment="1">
      <alignment horizontal="center" vertical="center" wrapText="1"/>
    </xf>
    <xf numFmtId="0" fontId="32" fillId="0" borderId="25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24" fillId="0" borderId="0" xfId="2" applyFont="1" applyFill="1" applyAlignment="1" applyProtection="1">
      <alignment horizont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165" fontId="30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horizontal="left" vertical="center" wrapText="1"/>
      <protection locked="0"/>
    </xf>
    <xf numFmtId="167" fontId="45" fillId="0" borderId="43" xfId="1" applyNumberFormat="1" applyFont="1" applyBorder="1" applyAlignment="1" applyProtection="1">
      <alignment horizontal="left" vertical="center" wrapText="1"/>
      <protection locked="0"/>
    </xf>
    <xf numFmtId="165" fontId="8" fillId="0" borderId="47" xfId="1" applyNumberFormat="1" applyFont="1" applyBorder="1" applyAlignment="1">
      <alignment horizontal="center" vertical="center"/>
    </xf>
    <xf numFmtId="165" fontId="8" fillId="0" borderId="40" xfId="1" applyNumberFormat="1" applyFont="1" applyBorder="1" applyAlignment="1">
      <alignment horizontal="center" vertical="center"/>
    </xf>
    <xf numFmtId="165" fontId="8" fillId="0" borderId="49" xfId="1" applyNumberFormat="1" applyFont="1" applyBorder="1" applyAlignment="1">
      <alignment horizontal="center" vertical="center"/>
    </xf>
    <xf numFmtId="165" fontId="26" fillId="0" borderId="47" xfId="1" applyNumberFormat="1" applyFont="1" applyBorder="1" applyAlignment="1">
      <alignment horizontal="center" vertical="center" wrapText="1"/>
    </xf>
    <xf numFmtId="165" fontId="26" fillId="0" borderId="43" xfId="1" applyNumberFormat="1" applyFont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165" fontId="8" fillId="0" borderId="22" xfId="1" applyNumberFormat="1" applyFont="1" applyBorder="1" applyAlignment="1">
      <alignment horizontal="center" vertical="center" wrapText="1"/>
    </xf>
    <xf numFmtId="165" fontId="8" fillId="0" borderId="42" xfId="1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11">
    <cellStyle name="Ezres" xfId="10" builtinId="3"/>
    <cellStyle name="Ezres 2" xfId="6" xr:uid="{00000000-0005-0000-0000-000001000000}"/>
    <cellStyle name="Ezres 3" xfId="7" xr:uid="{00000000-0005-0000-0000-000002000000}"/>
    <cellStyle name="Hiperhivatkozás" xfId="8" xr:uid="{00000000-0005-0000-0000-000003000000}"/>
    <cellStyle name="Már látott hiperhivatkozás" xfId="9" xr:uid="{00000000-0005-0000-0000-000004000000}"/>
    <cellStyle name="Normál" xfId="0" builtinId="0"/>
    <cellStyle name="Normál 2" xfId="1" xr:uid="{00000000-0005-0000-0000-000006000000}"/>
    <cellStyle name="Normál_KVRENMUNKA" xfId="2" xr:uid="{00000000-0005-0000-0000-000007000000}"/>
    <cellStyle name="Normál_Létszám(15. tábla) 2" xfId="5" xr:uid="{00000000-0005-0000-0000-000008000000}"/>
    <cellStyle name="Normál_Létszámtábla. (2) 2" xfId="4" xr:uid="{00000000-0005-0000-0000-000009000000}"/>
    <cellStyle name="Normál_SEGEDLETEK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28"/>
  <sheetViews>
    <sheetView view="pageBreakPreview" topLeftCell="A83" zoomScale="130" zoomScaleNormal="120" zoomScaleSheetLayoutView="130" workbookViewId="0">
      <selection activeCell="H83" sqref="H83"/>
    </sheetView>
  </sheetViews>
  <sheetFormatPr defaultRowHeight="15.75" x14ac:dyDescent="0.2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 x14ac:dyDescent="0.25">
      <c r="A1" s="386" t="s">
        <v>107</v>
      </c>
      <c r="B1" s="386"/>
      <c r="C1" s="386"/>
      <c r="D1" s="211"/>
      <c r="E1" s="211"/>
      <c r="F1" s="211"/>
      <c r="G1" s="211"/>
    </row>
    <row r="2" spans="1:7" ht="15.95" customHeight="1" thickBot="1" x14ac:dyDescent="0.3">
      <c r="A2" s="385" t="s">
        <v>108</v>
      </c>
      <c r="B2" s="385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73" t="s">
        <v>462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250985000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 x14ac:dyDescent="0.2">
      <c r="A7" s="81" t="s">
        <v>12</v>
      </c>
      <c r="B7" s="82" t="s">
        <v>13</v>
      </c>
      <c r="C7" s="83">
        <f>'1.2.sz.mell.'!C7+'1.3.sz.mell.'!C7+'1.4.sz.mell.'!C7</f>
        <v>0</v>
      </c>
      <c r="D7" s="83">
        <f>'1.2.sz.mell.'!H7+'1.3.sz.mell.'!H7+'1.4.sz.mell.'!H7</f>
        <v>0</v>
      </c>
      <c r="E7" s="83">
        <f>'1.2.sz.mell.'!I7+'1.3.sz.mell.'!I7+'1.4.sz.mell.'!I7</f>
        <v>0</v>
      </c>
      <c r="F7" s="83">
        <f>'1.2.sz.mell.'!J7+'1.3.sz.mell.'!J7+'1.4.sz.mell.'!J7</f>
        <v>0</v>
      </c>
      <c r="G7" s="83">
        <f>'1.2.sz.mell.'!K7+'1.3.sz.mell.'!K7+'1.4.sz.mell.'!K7</f>
        <v>0</v>
      </c>
    </row>
    <row r="8" spans="1:7" s="80" customFormat="1" ht="12" customHeight="1" x14ac:dyDescent="0.2">
      <c r="A8" s="84" t="s">
        <v>14</v>
      </c>
      <c r="B8" s="85" t="s">
        <v>113</v>
      </c>
      <c r="C8" s="86">
        <f>'1.2.sz.mell.'!C8+'1.3.sz.mell.'!C8+'1.4.sz.mell.'!C8</f>
        <v>0</v>
      </c>
      <c r="D8" s="86">
        <f>'1.2.sz.mell.'!H8+'1.3.sz.mell.'!H8+'1.4.sz.mell.'!H8</f>
        <v>0</v>
      </c>
      <c r="E8" s="86">
        <f>'1.2.sz.mell.'!I8+'1.3.sz.mell.'!I8+'1.4.sz.mell.'!I8</f>
        <v>0</v>
      </c>
      <c r="F8" s="86">
        <f>'1.2.sz.mell.'!J8+'1.3.sz.mell.'!J8+'1.4.sz.mell.'!J8</f>
        <v>0</v>
      </c>
      <c r="G8" s="86">
        <f>'1.2.sz.mell.'!K8+'1.3.sz.mell.'!K8+'1.4.sz.mell.'!K8</f>
        <v>0</v>
      </c>
    </row>
    <row r="9" spans="1:7" s="80" customFormat="1" ht="12" customHeight="1" x14ac:dyDescent="0.2">
      <c r="A9" s="84" t="s">
        <v>16</v>
      </c>
      <c r="B9" s="85" t="s">
        <v>114</v>
      </c>
      <c r="C9" s="86">
        <f>'1.2.sz.mell.'!C9+'1.3.sz.mell.'!C9+'1.4.sz.mell.'!C9</f>
        <v>0</v>
      </c>
      <c r="D9" s="86">
        <f>'1.2.sz.mell.'!H9+'1.3.sz.mell.'!H9+'1.4.sz.mell.'!H9</f>
        <v>0</v>
      </c>
      <c r="E9" s="86">
        <f>'1.2.sz.mell.'!I9+'1.3.sz.mell.'!I9+'1.4.sz.mell.'!I9</f>
        <v>0</v>
      </c>
      <c r="F9" s="86">
        <f>'1.2.sz.mell.'!J9+'1.3.sz.mell.'!J9+'1.4.sz.mell.'!J9</f>
        <v>0</v>
      </c>
      <c r="G9" s="86">
        <f>'1.2.sz.mell.'!K9+'1.3.sz.mell.'!K9+'1.4.sz.mell.'!K9</f>
        <v>0</v>
      </c>
    </row>
    <row r="10" spans="1:7" s="80" customFormat="1" ht="12" customHeight="1" x14ac:dyDescent="0.2">
      <c r="A10" s="84" t="s">
        <v>18</v>
      </c>
      <c r="B10" s="85" t="s">
        <v>115</v>
      </c>
      <c r="C10" s="86">
        <f>'1.2.sz.mell.'!C10+'1.3.sz.mell.'!C10+'1.4.sz.mell.'!C10</f>
        <v>0</v>
      </c>
      <c r="D10" s="86">
        <f>'1.2.sz.mell.'!H10+'1.3.sz.mell.'!H10+'1.4.sz.mell.'!H10</f>
        <v>0</v>
      </c>
      <c r="E10" s="86">
        <f>'1.2.sz.mell.'!I10+'1.3.sz.mell.'!I10+'1.4.sz.mell.'!I10</f>
        <v>0</v>
      </c>
      <c r="F10" s="86">
        <f>'1.2.sz.mell.'!J10+'1.3.sz.mell.'!J10+'1.4.sz.mell.'!J10</f>
        <v>0</v>
      </c>
      <c r="G10" s="86">
        <f>'1.2.sz.mell.'!K10+'1.3.sz.mell.'!K10+'1.4.sz.mell.'!K10</f>
        <v>0</v>
      </c>
    </row>
    <row r="11" spans="1:7" s="80" customFormat="1" ht="12" customHeight="1" x14ac:dyDescent="0.2">
      <c r="A11" s="84" t="s">
        <v>116</v>
      </c>
      <c r="B11" s="85" t="s">
        <v>117</v>
      </c>
      <c r="C11" s="86">
        <f>'1.2.sz.mell.'!C11+'1.3.sz.mell.'!C11+'1.4.sz.mell.'!C11</f>
        <v>250985000</v>
      </c>
      <c r="D11" s="86">
        <f>'1.2.sz.mell.'!H11+'1.3.sz.mell.'!H11+'1.4.sz.mell.'!H11</f>
        <v>0</v>
      </c>
      <c r="E11" s="86">
        <f>'1.2.sz.mell.'!I11+'1.3.sz.mell.'!I11+'1.4.sz.mell.'!I11</f>
        <v>0</v>
      </c>
      <c r="F11" s="86">
        <f>'1.2.sz.mell.'!J11+'1.3.sz.mell.'!J11+'1.4.sz.mell.'!J11</f>
        <v>0</v>
      </c>
      <c r="G11" s="86">
        <f>'1.2.sz.mell.'!K11+'1.3.sz.mell.'!K11+'1.4.sz.mell.'!K11</f>
        <v>0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>
        <f>'1.2.sz.mell.'!C12+'1.3.sz.mell.'!C12+'1.4.sz.mell.'!C12</f>
        <v>0</v>
      </c>
      <c r="D12" s="90">
        <f>'1.2.sz.mell.'!H12+'1.3.sz.mell.'!H12+'1.4.sz.mell.'!H12</f>
        <v>0</v>
      </c>
      <c r="E12" s="90">
        <f>'1.2.sz.mell.'!I12+'1.3.sz.mell.'!I12+'1.4.sz.mell.'!I12</f>
        <v>0</v>
      </c>
      <c r="F12" s="90">
        <f>'1.2.sz.mell.'!J12+'1.3.sz.mell.'!J12+'1.4.sz.mell.'!J12</f>
        <v>0</v>
      </c>
      <c r="G12" s="90">
        <f>'1.2.sz.mell.'!K12+'1.3.sz.mell.'!K12+'1.4.sz.mell.'!K12</f>
        <v>0</v>
      </c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>
        <f>'1.2.sz.mell.'!C14+'1.3.sz.mell.'!C14+'1.4.sz.mell.'!C14</f>
        <v>0</v>
      </c>
      <c r="D14" s="83">
        <f>'1.2.sz.mell.'!H14+'1.3.sz.mell.'!H14+'1.4.sz.mell.'!H14</f>
        <v>0</v>
      </c>
      <c r="E14" s="83">
        <f>'1.2.sz.mell.'!I14+'1.3.sz.mell.'!I14+'1.4.sz.mell.'!I14</f>
        <v>0</v>
      </c>
      <c r="F14" s="83">
        <f>'1.2.sz.mell.'!J14+'1.3.sz.mell.'!J14+'1.4.sz.mell.'!J14</f>
        <v>0</v>
      </c>
      <c r="G14" s="83">
        <f>'1.2.sz.mell.'!K14+'1.3.sz.mell.'!K14+'1.4.sz.mell.'!K14</f>
        <v>0</v>
      </c>
    </row>
    <row r="15" spans="1:7" s="80" customFormat="1" ht="12" customHeight="1" x14ac:dyDescent="0.2">
      <c r="A15" s="84" t="s">
        <v>123</v>
      </c>
      <c r="B15" s="85" t="s">
        <v>124</v>
      </c>
      <c r="C15" s="86">
        <f>'1.2.sz.mell.'!C15+'1.3.sz.mell.'!C15+'1.4.sz.mell.'!C15</f>
        <v>0</v>
      </c>
      <c r="D15" s="86">
        <f>'1.2.sz.mell.'!H15+'1.3.sz.mell.'!H15+'1.4.sz.mell.'!H15</f>
        <v>0</v>
      </c>
      <c r="E15" s="86">
        <f>'1.2.sz.mell.'!I15+'1.3.sz.mell.'!I15+'1.4.sz.mell.'!I15</f>
        <v>0</v>
      </c>
      <c r="F15" s="86">
        <f>'1.2.sz.mell.'!J15+'1.3.sz.mell.'!J15+'1.4.sz.mell.'!J15</f>
        <v>0</v>
      </c>
      <c r="G15" s="86">
        <f>'1.2.sz.mell.'!K15+'1.3.sz.mell.'!K15+'1.4.sz.mell.'!K15</f>
        <v>0</v>
      </c>
    </row>
    <row r="16" spans="1:7" s="80" customFormat="1" ht="12" customHeight="1" x14ac:dyDescent="0.2">
      <c r="A16" s="84" t="s">
        <v>125</v>
      </c>
      <c r="B16" s="85" t="s">
        <v>126</v>
      </c>
      <c r="C16" s="86">
        <f>'1.2.sz.mell.'!C16+'1.3.sz.mell.'!C16+'1.4.sz.mell.'!C16</f>
        <v>0</v>
      </c>
      <c r="D16" s="86">
        <f>'1.2.sz.mell.'!H16+'1.3.sz.mell.'!H16+'1.4.sz.mell.'!H16</f>
        <v>0</v>
      </c>
      <c r="E16" s="86">
        <f>'1.2.sz.mell.'!I16+'1.3.sz.mell.'!I16+'1.4.sz.mell.'!I16</f>
        <v>0</v>
      </c>
      <c r="F16" s="86">
        <f>'1.2.sz.mell.'!J16+'1.3.sz.mell.'!J16+'1.4.sz.mell.'!J16</f>
        <v>0</v>
      </c>
      <c r="G16" s="86">
        <f>'1.2.sz.mell.'!K16+'1.3.sz.mell.'!K16+'1.4.sz.mell.'!K16</f>
        <v>0</v>
      </c>
    </row>
    <row r="17" spans="1:7" s="80" customFormat="1" ht="12" customHeight="1" x14ac:dyDescent="0.2">
      <c r="A17" s="84" t="s">
        <v>127</v>
      </c>
      <c r="B17" s="85" t="s">
        <v>128</v>
      </c>
      <c r="C17" s="86">
        <f>'1.2.sz.mell.'!C17+'1.3.sz.mell.'!C17+'1.4.sz.mell.'!C17</f>
        <v>0</v>
      </c>
      <c r="D17" s="86">
        <f>'1.2.sz.mell.'!H17+'1.3.sz.mell.'!H17+'1.4.sz.mell.'!H17</f>
        <v>0</v>
      </c>
      <c r="E17" s="86">
        <f>'1.2.sz.mell.'!I17+'1.3.sz.mell.'!I17+'1.4.sz.mell.'!I17</f>
        <v>0</v>
      </c>
      <c r="F17" s="86">
        <f>'1.2.sz.mell.'!J17+'1.3.sz.mell.'!J17+'1.4.sz.mell.'!J17</f>
        <v>0</v>
      </c>
      <c r="G17" s="86">
        <f>'1.2.sz.mell.'!K17+'1.3.sz.mell.'!K17+'1.4.sz.mell.'!K17</f>
        <v>0</v>
      </c>
    </row>
    <row r="18" spans="1:7" s="80" customFormat="1" ht="12" customHeight="1" x14ac:dyDescent="0.2">
      <c r="A18" s="84" t="s">
        <v>129</v>
      </c>
      <c r="B18" s="85" t="s">
        <v>130</v>
      </c>
      <c r="C18" s="86">
        <f>'1.2.sz.mell.'!C18+'1.3.sz.mell.'!C18+'1.4.sz.mell.'!C18</f>
        <v>0</v>
      </c>
      <c r="D18" s="86">
        <f>'1.2.sz.mell.'!H18+'1.3.sz.mell.'!H18+'1.4.sz.mell.'!H18</f>
        <v>0</v>
      </c>
      <c r="E18" s="86">
        <f>'1.2.sz.mell.'!I18+'1.3.sz.mell.'!I18+'1.4.sz.mell.'!I18</f>
        <v>0</v>
      </c>
      <c r="F18" s="86">
        <f>'1.2.sz.mell.'!J18+'1.3.sz.mell.'!J18+'1.4.sz.mell.'!J18</f>
        <v>0</v>
      </c>
      <c r="G18" s="86">
        <f>'1.2.sz.mell.'!K18+'1.3.sz.mell.'!K18+'1.4.sz.mell.'!K18</f>
        <v>0</v>
      </c>
    </row>
    <row r="19" spans="1:7" s="80" customFormat="1" ht="12" customHeight="1" thickBot="1" x14ac:dyDescent="0.25">
      <c r="A19" s="87" t="s">
        <v>131</v>
      </c>
      <c r="B19" s="88" t="s">
        <v>132</v>
      </c>
      <c r="C19" s="90">
        <f>'1.2.sz.mell.'!C19+'1.3.sz.mell.'!C19+'1.4.sz.mell.'!C19</f>
        <v>0</v>
      </c>
      <c r="D19" s="90">
        <f>'1.2.sz.mell.'!H19+'1.3.sz.mell.'!H19+'1.4.sz.mell.'!H19</f>
        <v>0</v>
      </c>
      <c r="E19" s="90">
        <f>'1.2.sz.mell.'!I19+'1.3.sz.mell.'!I19+'1.4.sz.mell.'!I19</f>
        <v>0</v>
      </c>
      <c r="F19" s="90">
        <f>'1.2.sz.mell.'!J19+'1.3.sz.mell.'!J19+'1.4.sz.mell.'!J19</f>
        <v>0</v>
      </c>
      <c r="G19" s="90">
        <f>'1.2.sz.mell.'!K19+'1.3.sz.mell.'!K19+'1.4.sz.mell.'!K19</f>
        <v>0</v>
      </c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>
        <f>'1.2.sz.mell.'!C22+'1.3.sz.mell.'!C22+'1.4.sz.mell.'!C22</f>
        <v>0</v>
      </c>
      <c r="D22" s="86">
        <f>'1.2.sz.mell.'!H22+'1.3.sz.mell.'!H22+'1.4.sz.mell.'!H22</f>
        <v>0</v>
      </c>
      <c r="E22" s="86">
        <f>'1.2.sz.mell.'!I22+'1.3.sz.mell.'!I22+'1.4.sz.mell.'!I22</f>
        <v>0</v>
      </c>
      <c r="F22" s="86">
        <f>'1.2.sz.mell.'!J22+'1.3.sz.mell.'!J22+'1.4.sz.mell.'!J22</f>
        <v>0</v>
      </c>
      <c r="G22" s="86">
        <f>'1.2.sz.mell.'!K22+'1.3.sz.mell.'!K22+'1.4.sz.mell.'!K22</f>
        <v>0</v>
      </c>
    </row>
    <row r="23" spans="1:7" s="80" customFormat="1" ht="12" hidden="1" customHeight="1" x14ac:dyDescent="0.2">
      <c r="A23" s="84" t="s">
        <v>137</v>
      </c>
      <c r="B23" s="85" t="s">
        <v>138</v>
      </c>
      <c r="C23" s="86">
        <f>'1.2.sz.mell.'!C23+'1.3.sz.mell.'!C23+'1.4.sz.mell.'!C23</f>
        <v>0</v>
      </c>
      <c r="D23" s="86">
        <f>'1.2.sz.mell.'!H23+'1.3.sz.mell.'!H23+'1.4.sz.mell.'!H23</f>
        <v>0</v>
      </c>
      <c r="E23" s="86">
        <f>'1.2.sz.mell.'!I23+'1.3.sz.mell.'!I23+'1.4.sz.mell.'!I23</f>
        <v>0</v>
      </c>
      <c r="F23" s="86">
        <f>'1.2.sz.mell.'!J23+'1.3.sz.mell.'!J23+'1.4.sz.mell.'!J23</f>
        <v>0</v>
      </c>
      <c r="G23" s="86">
        <f>'1.2.sz.mell.'!K23+'1.3.sz.mell.'!K23+'1.4.sz.mell.'!K23</f>
        <v>0</v>
      </c>
    </row>
    <row r="24" spans="1:7" s="80" customFormat="1" ht="12" hidden="1" customHeight="1" x14ac:dyDescent="0.2">
      <c r="A24" s="84" t="s">
        <v>25</v>
      </c>
      <c r="B24" s="85" t="s">
        <v>139</v>
      </c>
      <c r="C24" s="86">
        <f>'1.2.sz.mell.'!C24+'1.3.sz.mell.'!C24+'1.4.sz.mell.'!C24</f>
        <v>0</v>
      </c>
      <c r="D24" s="86">
        <f>'1.2.sz.mell.'!H24+'1.3.sz.mell.'!H24+'1.4.sz.mell.'!H24</f>
        <v>0</v>
      </c>
      <c r="E24" s="86">
        <f>'1.2.sz.mell.'!I24+'1.3.sz.mell.'!I24+'1.4.sz.mell.'!I24</f>
        <v>0</v>
      </c>
      <c r="F24" s="86">
        <f>'1.2.sz.mell.'!J24+'1.3.sz.mell.'!J24+'1.4.sz.mell.'!J24</f>
        <v>0</v>
      </c>
      <c r="G24" s="86">
        <f>'1.2.sz.mell.'!K24+'1.3.sz.mell.'!K24+'1.4.sz.mell.'!K24</f>
        <v>0</v>
      </c>
    </row>
    <row r="25" spans="1:7" s="80" customFormat="1" ht="12" hidden="1" customHeight="1" x14ac:dyDescent="0.2">
      <c r="A25" s="84" t="s">
        <v>27</v>
      </c>
      <c r="B25" s="85" t="s">
        <v>140</v>
      </c>
      <c r="C25" s="86">
        <f>'1.2.sz.mell.'!C25+'1.3.sz.mell.'!C25+'1.4.sz.mell.'!C25</f>
        <v>0</v>
      </c>
      <c r="D25" s="86">
        <f>'1.2.sz.mell.'!H25+'1.3.sz.mell.'!H25+'1.4.sz.mell.'!H25</f>
        <v>0</v>
      </c>
      <c r="E25" s="86">
        <f>'1.2.sz.mell.'!I25+'1.3.sz.mell.'!I25+'1.4.sz.mell.'!I25</f>
        <v>0</v>
      </c>
      <c r="F25" s="86">
        <f>'1.2.sz.mell.'!J25+'1.3.sz.mell.'!J25+'1.4.sz.mell.'!J25</f>
        <v>0</v>
      </c>
      <c r="G25" s="86">
        <f>'1.2.sz.mell.'!K25+'1.3.sz.mell.'!K25+'1.4.sz.mell.'!K25</f>
        <v>0</v>
      </c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>
        <f>'1.2.sz.mell.'!C26+'1.3.sz.mell.'!C26+'1.4.sz.mell.'!C26</f>
        <v>0</v>
      </c>
      <c r="D26" s="90">
        <f>'1.2.sz.mell.'!H26+'1.3.sz.mell.'!H26+'1.4.sz.mell.'!H26</f>
        <v>0</v>
      </c>
      <c r="E26" s="90">
        <f>'1.2.sz.mell.'!I26+'1.3.sz.mell.'!I26+'1.4.sz.mell.'!I26</f>
        <v>0</v>
      </c>
      <c r="F26" s="90">
        <f>'1.2.sz.mell.'!J26+'1.3.sz.mell.'!J26+'1.4.sz.mell.'!J26</f>
        <v>0</v>
      </c>
      <c r="G26" s="90">
        <f>'1.2.sz.mell.'!K26+'1.3.sz.mell.'!K26+'1.4.sz.mell.'!K26</f>
        <v>0</v>
      </c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SUM(C28:C38)</f>
        <v>79915000</v>
      </c>
      <c r="D27" s="59">
        <f t="shared" ref="D27:G27" si="3">SUM(D28:D38)</f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s="80" customFormat="1" ht="12" customHeight="1" x14ac:dyDescent="0.2">
      <c r="A28" s="81" t="s">
        <v>31</v>
      </c>
      <c r="B28" s="82" t="s">
        <v>144</v>
      </c>
      <c r="C28" s="83">
        <f>'1.2.sz.mell.'!C28+'1.3.sz.mell.'!C28+'1.4.sz.mell.'!C28</f>
        <v>0</v>
      </c>
      <c r="D28" s="83">
        <f>'1.2.sz.mell.'!H28+'1.3.sz.mell.'!H28+'1.4.sz.mell.'!H28</f>
        <v>0</v>
      </c>
      <c r="E28" s="83">
        <f>'1.2.sz.mell.'!I28+'1.3.sz.mell.'!I28+'1.4.sz.mell.'!I28</f>
        <v>0</v>
      </c>
      <c r="F28" s="83">
        <f>'1.2.sz.mell.'!J28+'1.3.sz.mell.'!J28+'1.4.sz.mell.'!J28</f>
        <v>0</v>
      </c>
      <c r="G28" s="83">
        <f>'1.2.sz.mell.'!K28+'1.3.sz.mell.'!K28+'1.4.sz.mell.'!K28</f>
        <v>0</v>
      </c>
    </row>
    <row r="29" spans="1:7" s="80" customFormat="1" ht="12" customHeight="1" x14ac:dyDescent="0.2">
      <c r="A29" s="84" t="s">
        <v>33</v>
      </c>
      <c r="B29" s="85" t="s">
        <v>145</v>
      </c>
      <c r="C29" s="86">
        <f>'1.2.sz.mell.'!C29+'1.3.sz.mell.'!C29+'1.4.sz.mell.'!C29</f>
        <v>0</v>
      </c>
      <c r="D29" s="86">
        <f>'1.2.sz.mell.'!H29+'1.3.sz.mell.'!H29+'1.4.sz.mell.'!H29</f>
        <v>0</v>
      </c>
      <c r="E29" s="86">
        <f>'1.2.sz.mell.'!I29+'1.3.sz.mell.'!I29+'1.4.sz.mell.'!I29</f>
        <v>0</v>
      </c>
      <c r="F29" s="86">
        <f>'1.2.sz.mell.'!J29+'1.3.sz.mell.'!J29+'1.4.sz.mell.'!J29</f>
        <v>0</v>
      </c>
      <c r="G29" s="86">
        <f>'1.2.sz.mell.'!K29+'1.3.sz.mell.'!K29+'1.4.sz.mell.'!K29</f>
        <v>0</v>
      </c>
    </row>
    <row r="30" spans="1:7" s="80" customFormat="1" ht="12" customHeight="1" x14ac:dyDescent="0.2">
      <c r="A30" s="84" t="s">
        <v>35</v>
      </c>
      <c r="B30" s="85" t="s">
        <v>146</v>
      </c>
      <c r="C30" s="86">
        <f>'1.2.sz.mell.'!C30+'1.3.sz.mell.'!C30+'1.4.sz.mell.'!C30</f>
        <v>0</v>
      </c>
      <c r="D30" s="86">
        <f>'1.2.sz.mell.'!H30+'1.3.sz.mell.'!H30+'1.4.sz.mell.'!H30</f>
        <v>0</v>
      </c>
      <c r="E30" s="86">
        <f>'1.2.sz.mell.'!I30+'1.3.sz.mell.'!I30+'1.4.sz.mell.'!I30</f>
        <v>0</v>
      </c>
      <c r="F30" s="86">
        <f>'1.2.sz.mell.'!J30+'1.3.sz.mell.'!J30+'1.4.sz.mell.'!J30</f>
        <v>0</v>
      </c>
      <c r="G30" s="86">
        <f>'1.2.sz.mell.'!K30+'1.3.sz.mell.'!K30+'1.4.sz.mell.'!K30</f>
        <v>0</v>
      </c>
    </row>
    <row r="31" spans="1:7" s="80" customFormat="1" ht="12" customHeight="1" x14ac:dyDescent="0.2">
      <c r="A31" s="84" t="s">
        <v>147</v>
      </c>
      <c r="B31" s="85" t="s">
        <v>148</v>
      </c>
      <c r="C31" s="86">
        <f>'1.2.sz.mell.'!C31+'1.3.sz.mell.'!C31+'1.4.sz.mell.'!C31</f>
        <v>0</v>
      </c>
      <c r="D31" s="86">
        <f>'1.2.sz.mell.'!H31+'1.3.sz.mell.'!H31+'1.4.sz.mell.'!H31</f>
        <v>0</v>
      </c>
      <c r="E31" s="86">
        <f>'1.2.sz.mell.'!I31+'1.3.sz.mell.'!I31+'1.4.sz.mell.'!I31</f>
        <v>0</v>
      </c>
      <c r="F31" s="86">
        <f>'1.2.sz.mell.'!J31+'1.3.sz.mell.'!J31+'1.4.sz.mell.'!J31</f>
        <v>0</v>
      </c>
      <c r="G31" s="86">
        <f>'1.2.sz.mell.'!K31+'1.3.sz.mell.'!K31+'1.4.sz.mell.'!K31</f>
        <v>0</v>
      </c>
    </row>
    <row r="32" spans="1:7" s="80" customFormat="1" ht="12" customHeight="1" x14ac:dyDescent="0.2">
      <c r="A32" s="84" t="s">
        <v>149</v>
      </c>
      <c r="B32" s="85" t="s">
        <v>150</v>
      </c>
      <c r="C32" s="86">
        <f>'1.2.sz.mell.'!C32+'1.3.sz.mell.'!C32+'1.4.sz.mell.'!C32</f>
        <v>0</v>
      </c>
      <c r="D32" s="86">
        <f>'1.2.sz.mell.'!H32+'1.3.sz.mell.'!H32+'1.4.sz.mell.'!H32</f>
        <v>0</v>
      </c>
      <c r="E32" s="86">
        <f>'1.2.sz.mell.'!I32+'1.3.sz.mell.'!I32+'1.4.sz.mell.'!I32</f>
        <v>0</v>
      </c>
      <c r="F32" s="86">
        <f>'1.2.sz.mell.'!J32+'1.3.sz.mell.'!J32+'1.4.sz.mell.'!J32</f>
        <v>0</v>
      </c>
      <c r="G32" s="86">
        <f>'1.2.sz.mell.'!K32+'1.3.sz.mell.'!K32+'1.4.sz.mell.'!K32</f>
        <v>0</v>
      </c>
    </row>
    <row r="33" spans="1:7" s="80" customFormat="1" ht="12" customHeight="1" x14ac:dyDescent="0.2">
      <c r="A33" s="84" t="s">
        <v>151</v>
      </c>
      <c r="B33" s="85" t="s">
        <v>152</v>
      </c>
      <c r="C33" s="86">
        <f>'1.2.sz.mell.'!C33+'1.3.sz.mell.'!C33+'1.4.sz.mell.'!C33</f>
        <v>0</v>
      </c>
      <c r="D33" s="86">
        <f>'1.2.sz.mell.'!H33+'1.3.sz.mell.'!H33+'1.4.sz.mell.'!H33</f>
        <v>0</v>
      </c>
      <c r="E33" s="86">
        <f>'1.2.sz.mell.'!I33+'1.3.sz.mell.'!I33+'1.4.sz.mell.'!I33</f>
        <v>0</v>
      </c>
      <c r="F33" s="86">
        <f>'1.2.sz.mell.'!J33+'1.3.sz.mell.'!J33+'1.4.sz.mell.'!J33</f>
        <v>0</v>
      </c>
      <c r="G33" s="86">
        <f>'1.2.sz.mell.'!K33+'1.3.sz.mell.'!K33+'1.4.sz.mell.'!K33</f>
        <v>0</v>
      </c>
    </row>
    <row r="34" spans="1:7" s="80" customFormat="1" ht="12" customHeight="1" x14ac:dyDescent="0.2">
      <c r="A34" s="84" t="s">
        <v>153</v>
      </c>
      <c r="B34" s="85" t="s">
        <v>154</v>
      </c>
      <c r="C34" s="86">
        <f>'1.2.sz.mell.'!C34+'1.3.sz.mell.'!C34+'1.4.sz.mell.'!C34</f>
        <v>0</v>
      </c>
      <c r="D34" s="86">
        <f>'1.2.sz.mell.'!H34+'1.3.sz.mell.'!H34+'1.4.sz.mell.'!H34</f>
        <v>0</v>
      </c>
      <c r="E34" s="86">
        <f>'1.2.sz.mell.'!I34+'1.3.sz.mell.'!I34+'1.4.sz.mell.'!I34</f>
        <v>0</v>
      </c>
      <c r="F34" s="86">
        <f>'1.2.sz.mell.'!J34+'1.3.sz.mell.'!J34+'1.4.sz.mell.'!J34</f>
        <v>0</v>
      </c>
      <c r="G34" s="86">
        <f>'1.2.sz.mell.'!K34+'1.3.sz.mell.'!K34+'1.4.sz.mell.'!K34</f>
        <v>0</v>
      </c>
    </row>
    <row r="35" spans="1:7" s="80" customFormat="1" ht="12" customHeight="1" x14ac:dyDescent="0.2">
      <c r="A35" s="84" t="s">
        <v>155</v>
      </c>
      <c r="B35" s="85" t="s">
        <v>156</v>
      </c>
      <c r="C35" s="86">
        <f>'1.2.sz.mell.'!C35+'1.3.sz.mell.'!C35+'1.4.sz.mell.'!C35</f>
        <v>0</v>
      </c>
      <c r="D35" s="86">
        <f>'1.2.sz.mell.'!H35+'1.3.sz.mell.'!H35+'1.4.sz.mell.'!H35</f>
        <v>0</v>
      </c>
      <c r="E35" s="86">
        <f>'1.2.sz.mell.'!I35+'1.3.sz.mell.'!I35+'1.4.sz.mell.'!I35</f>
        <v>0</v>
      </c>
      <c r="F35" s="86">
        <f>'1.2.sz.mell.'!J35+'1.3.sz.mell.'!J35+'1.4.sz.mell.'!J35</f>
        <v>0</v>
      </c>
      <c r="G35" s="86">
        <f>'1.2.sz.mell.'!K35+'1.3.sz.mell.'!K35+'1.4.sz.mell.'!K35</f>
        <v>0</v>
      </c>
    </row>
    <row r="36" spans="1:7" s="80" customFormat="1" ht="12" customHeight="1" x14ac:dyDescent="0.2">
      <c r="A36" s="84" t="s">
        <v>157</v>
      </c>
      <c r="B36" s="85" t="s">
        <v>158</v>
      </c>
      <c r="C36" s="92">
        <f>'1.2.sz.mell.'!C36+'1.3.sz.mell.'!C36+'1.4.sz.mell.'!C36</f>
        <v>0</v>
      </c>
      <c r="D36" s="92">
        <f>'1.2.sz.mell.'!H36+'1.3.sz.mell.'!H36+'1.4.sz.mell.'!H36</f>
        <v>0</v>
      </c>
      <c r="E36" s="92">
        <f>'1.2.sz.mell.'!I36+'1.3.sz.mell.'!I36+'1.4.sz.mell.'!I36</f>
        <v>0</v>
      </c>
      <c r="F36" s="92">
        <f>'1.2.sz.mell.'!J36+'1.3.sz.mell.'!J36+'1.4.sz.mell.'!J36</f>
        <v>0</v>
      </c>
      <c r="G36" s="92">
        <f>'1.2.sz.mell.'!K36+'1.3.sz.mell.'!K36+'1.4.sz.mell.'!K36</f>
        <v>0</v>
      </c>
    </row>
    <row r="37" spans="1:7" s="80" customFormat="1" ht="12" customHeight="1" x14ac:dyDescent="0.2">
      <c r="A37" s="342" t="s">
        <v>159</v>
      </c>
      <c r="B37" s="343" t="s">
        <v>439</v>
      </c>
      <c r="C37" s="93"/>
      <c r="D37" s="93"/>
      <c r="E37" s="93"/>
      <c r="F37" s="93"/>
      <c r="G37" s="93"/>
    </row>
    <row r="38" spans="1:7" s="80" customFormat="1" ht="12" customHeight="1" thickBot="1" x14ac:dyDescent="0.25">
      <c r="A38" s="342" t="s">
        <v>440</v>
      </c>
      <c r="B38" s="344" t="s">
        <v>160</v>
      </c>
      <c r="C38" s="93">
        <f>'1.2.sz.mell.'!C38+'1.3.sz.mell.'!C38+'1.4.sz.mell.'!C38</f>
        <v>79915000</v>
      </c>
      <c r="D38" s="93">
        <f>'1.2.sz.mell.'!H38+'1.3.sz.mell.'!H38+'1.4.sz.mell.'!H38</f>
        <v>0</v>
      </c>
      <c r="E38" s="93">
        <f>'1.2.sz.mell.'!I38+'1.3.sz.mell.'!I38+'1.4.sz.mell.'!I38</f>
        <v>0</v>
      </c>
      <c r="F38" s="93">
        <f>'1.2.sz.mell.'!J38+'1.3.sz.mell.'!J38+'1.4.sz.mell.'!J38</f>
        <v>0</v>
      </c>
      <c r="G38" s="93">
        <f>'1.2.sz.mell.'!K38+'1.3.sz.mell.'!K38+'1.4.sz.mell.'!K38</f>
        <v>0</v>
      </c>
    </row>
    <row r="39" spans="1:7" s="80" customFormat="1" ht="12" customHeight="1" thickBot="1" x14ac:dyDescent="0.25">
      <c r="A39" s="78" t="s">
        <v>37</v>
      </c>
      <c r="B39" s="79" t="s">
        <v>161</v>
      </c>
      <c r="C39" s="59">
        <f>SUM(C40:C44)</f>
        <v>0</v>
      </c>
      <c r="D39" s="59">
        <f t="shared" ref="D39:G39" si="4">SUM(D40:D44)</f>
        <v>0</v>
      </c>
      <c r="E39" s="59">
        <f t="shared" si="4"/>
        <v>0</v>
      </c>
      <c r="F39" s="59">
        <f t="shared" si="4"/>
        <v>0</v>
      </c>
      <c r="G39" s="59">
        <f t="shared" si="4"/>
        <v>0</v>
      </c>
    </row>
    <row r="40" spans="1:7" s="80" customFormat="1" ht="12" customHeight="1" x14ac:dyDescent="0.2">
      <c r="A40" s="81" t="s">
        <v>76</v>
      </c>
      <c r="B40" s="82" t="s">
        <v>32</v>
      </c>
      <c r="C40" s="94">
        <f>'1.2.sz.mell.'!C40+'1.3.sz.mell.'!C40+'1.4.sz.mell.'!C40</f>
        <v>0</v>
      </c>
      <c r="D40" s="94">
        <f>'1.2.sz.mell.'!H40+'1.3.sz.mell.'!H40+'1.4.sz.mell.'!H40</f>
        <v>0</v>
      </c>
      <c r="E40" s="94">
        <f>'1.2.sz.mell.'!I40+'1.3.sz.mell.'!I40+'1.4.sz.mell.'!I40</f>
        <v>0</v>
      </c>
      <c r="F40" s="94">
        <f>'1.2.sz.mell.'!J40+'1.3.sz.mell.'!J40+'1.4.sz.mell.'!J40</f>
        <v>0</v>
      </c>
      <c r="G40" s="94">
        <f>'1.2.sz.mell.'!K40+'1.3.sz.mell.'!K40+'1.4.sz.mell.'!K40</f>
        <v>0</v>
      </c>
    </row>
    <row r="41" spans="1:7" s="80" customFormat="1" ht="12" customHeight="1" x14ac:dyDescent="0.2">
      <c r="A41" s="84" t="s">
        <v>78</v>
      </c>
      <c r="B41" s="85" t="s">
        <v>34</v>
      </c>
      <c r="C41" s="92">
        <f>'1.2.sz.mell.'!C41+'1.3.sz.mell.'!C41+'1.4.sz.mell.'!C41</f>
        <v>0</v>
      </c>
      <c r="D41" s="92">
        <f>'1.2.sz.mell.'!H41+'1.3.sz.mell.'!H41+'1.4.sz.mell.'!H41</f>
        <v>0</v>
      </c>
      <c r="E41" s="92">
        <f>'1.2.sz.mell.'!I41+'1.3.sz.mell.'!I41+'1.4.sz.mell.'!I41</f>
        <v>0</v>
      </c>
      <c r="F41" s="92">
        <f>'1.2.sz.mell.'!J41+'1.3.sz.mell.'!J41+'1.4.sz.mell.'!J41</f>
        <v>0</v>
      </c>
      <c r="G41" s="92">
        <f>'1.2.sz.mell.'!K41+'1.3.sz.mell.'!K41+'1.4.sz.mell.'!K41</f>
        <v>0</v>
      </c>
    </row>
    <row r="42" spans="1:7" s="80" customFormat="1" ht="12" customHeight="1" x14ac:dyDescent="0.2">
      <c r="A42" s="84" t="s">
        <v>80</v>
      </c>
      <c r="B42" s="85" t="s">
        <v>36</v>
      </c>
      <c r="C42" s="92">
        <f>'1.2.sz.mell.'!C42+'1.3.sz.mell.'!C42+'1.4.sz.mell.'!C42</f>
        <v>0</v>
      </c>
      <c r="D42" s="92">
        <f>'1.2.sz.mell.'!H42+'1.3.sz.mell.'!H42+'1.4.sz.mell.'!H42</f>
        <v>0</v>
      </c>
      <c r="E42" s="92">
        <f>'1.2.sz.mell.'!I42+'1.3.sz.mell.'!I42+'1.4.sz.mell.'!I42</f>
        <v>0</v>
      </c>
      <c r="F42" s="92">
        <f>'1.2.sz.mell.'!J42+'1.3.sz.mell.'!J42+'1.4.sz.mell.'!J42</f>
        <v>0</v>
      </c>
      <c r="G42" s="92">
        <f>'1.2.sz.mell.'!K42+'1.3.sz.mell.'!K42+'1.4.sz.mell.'!K42</f>
        <v>0</v>
      </c>
    </row>
    <row r="43" spans="1:7" s="80" customFormat="1" ht="12" customHeight="1" x14ac:dyDescent="0.2">
      <c r="A43" s="84" t="s">
        <v>82</v>
      </c>
      <c r="B43" s="85" t="s">
        <v>162</v>
      </c>
      <c r="C43" s="92">
        <f>'1.2.sz.mell.'!C43+'1.3.sz.mell.'!C43+'1.4.sz.mell.'!C43</f>
        <v>0</v>
      </c>
      <c r="D43" s="92">
        <f>'1.2.sz.mell.'!H43+'1.3.sz.mell.'!H43+'1.4.sz.mell.'!H43</f>
        <v>0</v>
      </c>
      <c r="E43" s="92">
        <f>'1.2.sz.mell.'!I43+'1.3.sz.mell.'!I43+'1.4.sz.mell.'!I43</f>
        <v>0</v>
      </c>
      <c r="F43" s="92">
        <f>'1.2.sz.mell.'!J43+'1.3.sz.mell.'!J43+'1.4.sz.mell.'!J43</f>
        <v>0</v>
      </c>
      <c r="G43" s="92">
        <f>'1.2.sz.mell.'!K43+'1.3.sz.mell.'!K43+'1.4.sz.mell.'!K43</f>
        <v>0</v>
      </c>
    </row>
    <row r="44" spans="1:7" s="80" customFormat="1" ht="12" customHeight="1" thickBot="1" x14ac:dyDescent="0.25">
      <c r="A44" s="87" t="s">
        <v>163</v>
      </c>
      <c r="B44" s="88" t="s">
        <v>164</v>
      </c>
      <c r="C44" s="93">
        <f>'1.2.sz.mell.'!C44+'1.3.sz.mell.'!C44+'1.4.sz.mell.'!C44</f>
        <v>0</v>
      </c>
      <c r="D44" s="93">
        <f>'1.2.sz.mell.'!H44+'1.3.sz.mell.'!H44+'1.4.sz.mell.'!H44</f>
        <v>0</v>
      </c>
      <c r="E44" s="93">
        <f>'1.2.sz.mell.'!I44+'1.3.sz.mell.'!I44+'1.4.sz.mell.'!I44</f>
        <v>0</v>
      </c>
      <c r="F44" s="93">
        <f>'1.2.sz.mell.'!J44+'1.3.sz.mell.'!J44+'1.4.sz.mell.'!J44</f>
        <v>0</v>
      </c>
      <c r="G44" s="93">
        <f>'1.2.sz.mell.'!K44+'1.3.sz.mell.'!K44+'1.4.sz.mell.'!K44</f>
        <v>0</v>
      </c>
    </row>
    <row r="45" spans="1:7" s="80" customFormat="1" ht="12" customHeight="1" thickBot="1" x14ac:dyDescent="0.25">
      <c r="A45" s="78" t="s">
        <v>165</v>
      </c>
      <c r="B45" s="79" t="s">
        <v>166</v>
      </c>
      <c r="C45" s="59">
        <f>SUM(C46:C48)</f>
        <v>0</v>
      </c>
      <c r="D45" s="59">
        <f t="shared" ref="D45:G45" si="5">SUM(D46:D48)</f>
        <v>0</v>
      </c>
      <c r="E45" s="59">
        <f t="shared" si="5"/>
        <v>0</v>
      </c>
      <c r="F45" s="59">
        <f t="shared" si="5"/>
        <v>0</v>
      </c>
      <c r="G45" s="59">
        <f t="shared" si="5"/>
        <v>0</v>
      </c>
    </row>
    <row r="46" spans="1:7" s="80" customFormat="1" ht="12" customHeight="1" x14ac:dyDescent="0.2">
      <c r="A46" s="81" t="s">
        <v>85</v>
      </c>
      <c r="B46" s="82" t="s">
        <v>167</v>
      </c>
      <c r="C46" s="83">
        <f>'1.2.sz.mell.'!C46+'1.3.sz.mell.'!C46+'1.4.sz.mell.'!C46</f>
        <v>0</v>
      </c>
      <c r="D46" s="83">
        <f>'1.2.sz.mell.'!H46+'1.3.sz.mell.'!H46+'1.4.sz.mell.'!H46</f>
        <v>0</v>
      </c>
      <c r="E46" s="83">
        <f>'1.2.sz.mell.'!I46+'1.3.sz.mell.'!I46+'1.4.sz.mell.'!I46</f>
        <v>0</v>
      </c>
      <c r="F46" s="83">
        <f>'1.2.sz.mell.'!J46+'1.3.sz.mell.'!J46+'1.4.sz.mell.'!J46</f>
        <v>0</v>
      </c>
      <c r="G46" s="83">
        <f>'1.2.sz.mell.'!K46+'1.3.sz.mell.'!K46+'1.4.sz.mell.'!K46</f>
        <v>0</v>
      </c>
    </row>
    <row r="47" spans="1:7" s="80" customFormat="1" ht="12" customHeight="1" x14ac:dyDescent="0.2">
      <c r="A47" s="84" t="s">
        <v>87</v>
      </c>
      <c r="B47" s="85" t="s">
        <v>168</v>
      </c>
      <c r="C47" s="86">
        <f>'1.2.sz.mell.'!C47+'1.3.sz.mell.'!C47+'1.4.sz.mell.'!C47</f>
        <v>0</v>
      </c>
      <c r="D47" s="86">
        <f>'1.2.sz.mell.'!H47+'1.3.sz.mell.'!H47+'1.4.sz.mell.'!H47</f>
        <v>0</v>
      </c>
      <c r="E47" s="86">
        <f>'1.2.sz.mell.'!I47+'1.3.sz.mell.'!I47+'1.4.sz.mell.'!I47</f>
        <v>0</v>
      </c>
      <c r="F47" s="86">
        <f>'1.2.sz.mell.'!J47+'1.3.sz.mell.'!J47+'1.4.sz.mell.'!J47</f>
        <v>0</v>
      </c>
      <c r="G47" s="86">
        <f>'1.2.sz.mell.'!K47+'1.3.sz.mell.'!K47+'1.4.sz.mell.'!K47</f>
        <v>0</v>
      </c>
    </row>
    <row r="48" spans="1:7" s="80" customFormat="1" ht="12" customHeight="1" x14ac:dyDescent="0.2">
      <c r="A48" s="84" t="s">
        <v>89</v>
      </c>
      <c r="B48" s="85" t="s">
        <v>169</v>
      </c>
      <c r="C48" s="86">
        <f>'1.2.sz.mell.'!C48+'1.3.sz.mell.'!C48+'1.4.sz.mell.'!C48</f>
        <v>0</v>
      </c>
      <c r="D48" s="86">
        <f>'1.2.sz.mell.'!H48+'1.3.sz.mell.'!H48+'1.4.sz.mell.'!H48</f>
        <v>0</v>
      </c>
      <c r="E48" s="86">
        <f>'1.2.sz.mell.'!I48+'1.3.sz.mell.'!I48+'1.4.sz.mell.'!I48</f>
        <v>0</v>
      </c>
      <c r="F48" s="86">
        <f>'1.2.sz.mell.'!J48+'1.3.sz.mell.'!J48+'1.4.sz.mell.'!J48</f>
        <v>0</v>
      </c>
      <c r="G48" s="86">
        <f>'1.2.sz.mell.'!K48+'1.3.sz.mell.'!K48+'1.4.sz.mell.'!K48</f>
        <v>0</v>
      </c>
    </row>
    <row r="49" spans="1:7" s="80" customFormat="1" ht="12" customHeight="1" thickBot="1" x14ac:dyDescent="0.25">
      <c r="A49" s="87" t="s">
        <v>91</v>
      </c>
      <c r="B49" s="88" t="s">
        <v>170</v>
      </c>
      <c r="C49" s="90">
        <f>'1.2.sz.mell.'!C49+'1.3.sz.mell.'!C49+'1.4.sz.mell.'!C49</f>
        <v>0</v>
      </c>
      <c r="D49" s="90">
        <f>'1.2.sz.mell.'!H49+'1.3.sz.mell.'!H49+'1.4.sz.mell.'!H49</f>
        <v>0</v>
      </c>
      <c r="E49" s="90">
        <f>'1.2.sz.mell.'!I49+'1.3.sz.mell.'!I49+'1.4.sz.mell.'!I49</f>
        <v>0</v>
      </c>
      <c r="F49" s="90">
        <f>'1.2.sz.mell.'!J49+'1.3.sz.mell.'!J49+'1.4.sz.mell.'!J49</f>
        <v>0</v>
      </c>
      <c r="G49" s="90">
        <f>'1.2.sz.mell.'!K49+'1.3.sz.mell.'!K49+'1.4.sz.mell.'!K49</f>
        <v>0</v>
      </c>
    </row>
    <row r="50" spans="1:7" s="80" customFormat="1" ht="12" customHeight="1" thickBot="1" x14ac:dyDescent="0.25">
      <c r="A50" s="78" t="s">
        <v>41</v>
      </c>
      <c r="B50" s="89" t="s">
        <v>171</v>
      </c>
      <c r="C50" s="59">
        <f>SUM(C51:C53)</f>
        <v>0</v>
      </c>
      <c r="D50" s="59">
        <f t="shared" ref="D50:G50" si="6">SUM(D51:D53)</f>
        <v>0</v>
      </c>
      <c r="E50" s="59">
        <f t="shared" si="6"/>
        <v>0</v>
      </c>
      <c r="F50" s="59">
        <f t="shared" si="6"/>
        <v>0</v>
      </c>
      <c r="G50" s="59">
        <f t="shared" si="6"/>
        <v>0</v>
      </c>
    </row>
    <row r="51" spans="1:7" s="80" customFormat="1" ht="12" customHeight="1" x14ac:dyDescent="0.2">
      <c r="A51" s="81" t="s">
        <v>94</v>
      </c>
      <c r="B51" s="82" t="s">
        <v>172</v>
      </c>
      <c r="C51" s="92">
        <f>'1.2.sz.mell.'!C51+'1.3.sz.mell.'!C51+'1.4.sz.mell.'!C51</f>
        <v>0</v>
      </c>
      <c r="D51" s="92">
        <f>'1.2.sz.mell.'!H51+'1.3.sz.mell.'!H51+'1.4.sz.mell.'!H51</f>
        <v>0</v>
      </c>
      <c r="E51" s="92">
        <f>'1.2.sz.mell.'!I51+'1.3.sz.mell.'!I51+'1.4.sz.mell.'!I51</f>
        <v>0</v>
      </c>
      <c r="F51" s="92">
        <f>'1.2.sz.mell.'!J51+'1.3.sz.mell.'!J51+'1.4.sz.mell.'!J51</f>
        <v>0</v>
      </c>
      <c r="G51" s="92">
        <f>'1.2.sz.mell.'!K51+'1.3.sz.mell.'!K51+'1.4.sz.mell.'!K51</f>
        <v>0</v>
      </c>
    </row>
    <row r="52" spans="1:7" s="80" customFormat="1" ht="12" customHeight="1" x14ac:dyDescent="0.2">
      <c r="A52" s="84" t="s">
        <v>96</v>
      </c>
      <c r="B52" s="85" t="s">
        <v>173</v>
      </c>
      <c r="C52" s="92">
        <f>'1.2.sz.mell.'!C52+'1.3.sz.mell.'!C52+'1.4.sz.mell.'!C52</f>
        <v>0</v>
      </c>
      <c r="D52" s="92">
        <f>'1.2.sz.mell.'!H52+'1.3.sz.mell.'!H52+'1.4.sz.mell.'!H52</f>
        <v>0</v>
      </c>
      <c r="E52" s="92">
        <f>'1.2.sz.mell.'!I52+'1.3.sz.mell.'!I52+'1.4.sz.mell.'!I52</f>
        <v>0</v>
      </c>
      <c r="F52" s="92">
        <f>'1.2.sz.mell.'!J52+'1.3.sz.mell.'!J52+'1.4.sz.mell.'!J52</f>
        <v>0</v>
      </c>
      <c r="G52" s="92">
        <f>'1.2.sz.mell.'!K52+'1.3.sz.mell.'!K52+'1.4.sz.mell.'!K52</f>
        <v>0</v>
      </c>
    </row>
    <row r="53" spans="1:7" s="80" customFormat="1" ht="12" customHeight="1" x14ac:dyDescent="0.2">
      <c r="A53" s="84" t="s">
        <v>98</v>
      </c>
      <c r="B53" s="85" t="s">
        <v>174</v>
      </c>
      <c r="C53" s="92">
        <f>'1.2.sz.mell.'!C53+'1.3.sz.mell.'!C53+'1.4.sz.mell.'!C53</f>
        <v>0</v>
      </c>
      <c r="D53" s="92">
        <f>'1.2.sz.mell.'!H53+'1.3.sz.mell.'!H53+'1.4.sz.mell.'!H53</f>
        <v>0</v>
      </c>
      <c r="E53" s="92">
        <f>'1.2.sz.mell.'!I53+'1.3.sz.mell.'!I53+'1.4.sz.mell.'!I53</f>
        <v>0</v>
      </c>
      <c r="F53" s="92">
        <f>'1.2.sz.mell.'!J53+'1.3.sz.mell.'!J53+'1.4.sz.mell.'!J53</f>
        <v>0</v>
      </c>
      <c r="G53" s="92">
        <f>'1.2.sz.mell.'!K53+'1.3.sz.mell.'!K53+'1.4.sz.mell.'!K53</f>
        <v>0</v>
      </c>
    </row>
    <row r="54" spans="1:7" s="80" customFormat="1" ht="12" customHeight="1" thickBot="1" x14ac:dyDescent="0.25">
      <c r="A54" s="87" t="s">
        <v>100</v>
      </c>
      <c r="B54" s="88" t="s">
        <v>175</v>
      </c>
      <c r="C54" s="92">
        <f>'1.2.sz.mell.'!C54+'1.3.sz.mell.'!C54+'1.4.sz.mell.'!C54</f>
        <v>0</v>
      </c>
      <c r="D54" s="92">
        <f>'1.2.sz.mell.'!H54+'1.3.sz.mell.'!H54+'1.4.sz.mell.'!H54</f>
        <v>0</v>
      </c>
      <c r="E54" s="92">
        <f>'1.2.sz.mell.'!I54+'1.3.sz.mell.'!I54+'1.4.sz.mell.'!I54</f>
        <v>0</v>
      </c>
      <c r="F54" s="92">
        <f>'1.2.sz.mell.'!J54+'1.3.sz.mell.'!J54+'1.4.sz.mell.'!J54</f>
        <v>0</v>
      </c>
      <c r="G54" s="92">
        <f>'1.2.sz.mell.'!K54+'1.3.sz.mell.'!K54+'1.4.sz.mell.'!K54</f>
        <v>0</v>
      </c>
    </row>
    <row r="55" spans="1:7" s="80" customFormat="1" ht="12" customHeight="1" thickBot="1" x14ac:dyDescent="0.25">
      <c r="A55" s="78" t="s">
        <v>43</v>
      </c>
      <c r="B55" s="79" t="s">
        <v>176</v>
      </c>
      <c r="C55" s="66">
        <f>+C5+C6+C13+C20+C27+C39+C45+C50</f>
        <v>330900000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 x14ac:dyDescent="0.25">
      <c r="A56" s="95" t="s">
        <v>177</v>
      </c>
      <c r="B56" s="89" t="s">
        <v>178</v>
      </c>
      <c r="C56" s="59">
        <f>SUM(C57:C59)</f>
        <v>0</v>
      </c>
      <c r="D56" s="59">
        <f t="shared" ref="D56:G56" si="7">SUM(D57:D59)</f>
        <v>0</v>
      </c>
      <c r="E56" s="59">
        <f t="shared" si="7"/>
        <v>0</v>
      </c>
      <c r="F56" s="59">
        <f t="shared" si="7"/>
        <v>0</v>
      </c>
      <c r="G56" s="59">
        <f t="shared" si="7"/>
        <v>0</v>
      </c>
    </row>
    <row r="57" spans="1:7" s="80" customFormat="1" ht="12" customHeight="1" x14ac:dyDescent="0.2">
      <c r="A57" s="81" t="s">
        <v>179</v>
      </c>
      <c r="B57" s="82" t="s">
        <v>180</v>
      </c>
      <c r="C57" s="92">
        <f>'1.2.sz.mell.'!C57+'1.3.sz.mell.'!C57+'1.4.sz.mell.'!C57</f>
        <v>0</v>
      </c>
      <c r="D57" s="92">
        <f>'1.2.sz.mell.'!H57+'1.3.sz.mell.'!H57+'1.4.sz.mell.'!H57</f>
        <v>0</v>
      </c>
      <c r="E57" s="92">
        <f>'1.2.sz.mell.'!I57+'1.3.sz.mell.'!I57+'1.4.sz.mell.'!I57</f>
        <v>0</v>
      </c>
      <c r="F57" s="92">
        <f>'1.2.sz.mell.'!J57+'1.3.sz.mell.'!J57+'1.4.sz.mell.'!J57</f>
        <v>0</v>
      </c>
      <c r="G57" s="92">
        <f>'1.2.sz.mell.'!K57+'1.3.sz.mell.'!K57+'1.4.sz.mell.'!K57</f>
        <v>0</v>
      </c>
    </row>
    <row r="58" spans="1:7" s="80" customFormat="1" ht="12" customHeight="1" x14ac:dyDescent="0.2">
      <c r="A58" s="84" t="s">
        <v>181</v>
      </c>
      <c r="B58" s="85" t="s">
        <v>182</v>
      </c>
      <c r="C58" s="92">
        <f>'1.2.sz.mell.'!C58+'1.3.sz.mell.'!C58+'1.4.sz.mell.'!C58</f>
        <v>0</v>
      </c>
      <c r="D58" s="92">
        <f>'1.2.sz.mell.'!H58+'1.3.sz.mell.'!H58+'1.4.sz.mell.'!H58</f>
        <v>0</v>
      </c>
      <c r="E58" s="92">
        <f>'1.2.sz.mell.'!I58+'1.3.sz.mell.'!I58+'1.4.sz.mell.'!I58</f>
        <v>0</v>
      </c>
      <c r="F58" s="92">
        <f>'1.2.sz.mell.'!J58+'1.3.sz.mell.'!J58+'1.4.sz.mell.'!J58</f>
        <v>0</v>
      </c>
      <c r="G58" s="92">
        <f>'1.2.sz.mell.'!K58+'1.3.sz.mell.'!K58+'1.4.sz.mell.'!K58</f>
        <v>0</v>
      </c>
    </row>
    <row r="59" spans="1:7" s="80" customFormat="1" ht="12" customHeight="1" thickBot="1" x14ac:dyDescent="0.25">
      <c r="A59" s="87" t="s">
        <v>183</v>
      </c>
      <c r="B59" s="96" t="s">
        <v>184</v>
      </c>
      <c r="C59" s="92">
        <f>'1.2.sz.mell.'!C59+'1.3.sz.mell.'!C59+'1.4.sz.mell.'!C59</f>
        <v>0</v>
      </c>
      <c r="D59" s="92">
        <f>'1.2.sz.mell.'!H59+'1.3.sz.mell.'!H59+'1.4.sz.mell.'!H59</f>
        <v>0</v>
      </c>
      <c r="E59" s="92">
        <f>'1.2.sz.mell.'!I59+'1.3.sz.mell.'!I59+'1.4.sz.mell.'!I59</f>
        <v>0</v>
      </c>
      <c r="F59" s="92">
        <f>'1.2.sz.mell.'!J59+'1.3.sz.mell.'!J59+'1.4.sz.mell.'!J59</f>
        <v>0</v>
      </c>
      <c r="G59" s="92">
        <f>'1.2.sz.mell.'!K59+'1.3.sz.mell.'!K59+'1.4.sz.mell.'!K59</f>
        <v>0</v>
      </c>
    </row>
    <row r="60" spans="1:7" s="80" customFormat="1" ht="12" customHeight="1" thickBot="1" x14ac:dyDescent="0.25">
      <c r="A60" s="95" t="s">
        <v>185</v>
      </c>
      <c r="B60" s="89" t="s">
        <v>186</v>
      </c>
      <c r="C60" s="59">
        <f>SUM(C61:C64)</f>
        <v>0</v>
      </c>
      <c r="D60" s="59">
        <f t="shared" ref="D60:G60" si="8">SUM(D61:D64)</f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</row>
    <row r="61" spans="1:7" s="80" customFormat="1" ht="12" customHeight="1" x14ac:dyDescent="0.2">
      <c r="A61" s="81" t="s">
        <v>187</v>
      </c>
      <c r="B61" s="82" t="s">
        <v>188</v>
      </c>
      <c r="C61" s="92">
        <f>'1.2.sz.mell.'!C61+'1.3.sz.mell.'!C61+'1.4.sz.mell.'!C61</f>
        <v>0</v>
      </c>
      <c r="D61" s="92">
        <f>'1.2.sz.mell.'!H61+'1.3.sz.mell.'!H61+'1.4.sz.mell.'!H61</f>
        <v>0</v>
      </c>
      <c r="E61" s="92">
        <f>'1.2.sz.mell.'!I61+'1.3.sz.mell.'!I61+'1.4.sz.mell.'!I61</f>
        <v>0</v>
      </c>
      <c r="F61" s="92">
        <f>'1.2.sz.mell.'!J61+'1.3.sz.mell.'!J61+'1.4.sz.mell.'!J61</f>
        <v>0</v>
      </c>
      <c r="G61" s="92">
        <f>'1.2.sz.mell.'!K61+'1.3.sz.mell.'!K61+'1.4.sz.mell.'!K61</f>
        <v>0</v>
      </c>
    </row>
    <row r="62" spans="1:7" s="80" customFormat="1" ht="12" customHeight="1" x14ac:dyDescent="0.2">
      <c r="A62" s="84" t="s">
        <v>189</v>
      </c>
      <c r="B62" s="85" t="s">
        <v>190</v>
      </c>
      <c r="C62" s="92">
        <f>'1.2.sz.mell.'!C62+'1.3.sz.mell.'!C62+'1.4.sz.mell.'!C62</f>
        <v>0</v>
      </c>
      <c r="D62" s="92">
        <f>'1.2.sz.mell.'!H62+'1.3.sz.mell.'!H62+'1.4.sz.mell.'!H62</f>
        <v>0</v>
      </c>
      <c r="E62" s="92">
        <f>'1.2.sz.mell.'!I62+'1.3.sz.mell.'!I62+'1.4.sz.mell.'!I62</f>
        <v>0</v>
      </c>
      <c r="F62" s="92">
        <f>'1.2.sz.mell.'!J62+'1.3.sz.mell.'!J62+'1.4.sz.mell.'!J62</f>
        <v>0</v>
      </c>
      <c r="G62" s="92">
        <f>'1.2.sz.mell.'!K62+'1.3.sz.mell.'!K62+'1.4.sz.mell.'!K62</f>
        <v>0</v>
      </c>
    </row>
    <row r="63" spans="1:7" s="80" customFormat="1" ht="12" customHeight="1" x14ac:dyDescent="0.2">
      <c r="A63" s="84" t="s">
        <v>191</v>
      </c>
      <c r="B63" s="85" t="s">
        <v>192</v>
      </c>
      <c r="C63" s="92">
        <f>'1.2.sz.mell.'!C63+'1.3.sz.mell.'!C63+'1.4.sz.mell.'!C63</f>
        <v>0</v>
      </c>
      <c r="D63" s="92">
        <f>'1.2.sz.mell.'!H63+'1.3.sz.mell.'!H63+'1.4.sz.mell.'!H63</f>
        <v>0</v>
      </c>
      <c r="E63" s="92">
        <f>'1.2.sz.mell.'!I63+'1.3.sz.mell.'!I63+'1.4.sz.mell.'!I63</f>
        <v>0</v>
      </c>
      <c r="F63" s="92">
        <f>'1.2.sz.mell.'!J63+'1.3.sz.mell.'!J63+'1.4.sz.mell.'!J63</f>
        <v>0</v>
      </c>
      <c r="G63" s="92">
        <f>'1.2.sz.mell.'!K63+'1.3.sz.mell.'!K63+'1.4.sz.mell.'!K63</f>
        <v>0</v>
      </c>
    </row>
    <row r="64" spans="1:7" s="80" customFormat="1" ht="12" customHeight="1" thickBot="1" x14ac:dyDescent="0.25">
      <c r="A64" s="87" t="s">
        <v>193</v>
      </c>
      <c r="B64" s="88" t="s">
        <v>194</v>
      </c>
      <c r="C64" s="92">
        <f>'1.2.sz.mell.'!C64+'1.3.sz.mell.'!C64+'1.4.sz.mell.'!C64</f>
        <v>0</v>
      </c>
      <c r="D64" s="92">
        <f>'1.2.sz.mell.'!H64+'1.3.sz.mell.'!H64+'1.4.sz.mell.'!H64</f>
        <v>0</v>
      </c>
      <c r="E64" s="92">
        <f>'1.2.sz.mell.'!I64+'1.3.sz.mell.'!I64+'1.4.sz.mell.'!I64</f>
        <v>0</v>
      </c>
      <c r="F64" s="92">
        <f>'1.2.sz.mell.'!J64+'1.3.sz.mell.'!J64+'1.4.sz.mell.'!J64</f>
        <v>0</v>
      </c>
      <c r="G64" s="92">
        <f>'1.2.sz.mell.'!K64+'1.3.sz.mell.'!K64+'1.4.sz.mell.'!K64</f>
        <v>0</v>
      </c>
    </row>
    <row r="65" spans="1:7" s="80" customFormat="1" ht="12" customHeight="1" thickBot="1" x14ac:dyDescent="0.25">
      <c r="A65" s="95" t="s">
        <v>195</v>
      </c>
      <c r="B65" s="89" t="s">
        <v>196</v>
      </c>
      <c r="C65" s="59">
        <f>SUM(C66:C67)</f>
        <v>24952227</v>
      </c>
      <c r="D65" s="59">
        <f t="shared" ref="D65:G65" si="9">SUM(D66:D67)</f>
        <v>0</v>
      </c>
      <c r="E65" s="59">
        <f t="shared" si="9"/>
        <v>0</v>
      </c>
      <c r="F65" s="59">
        <f t="shared" si="9"/>
        <v>0</v>
      </c>
      <c r="G65" s="59">
        <f t="shared" si="9"/>
        <v>0</v>
      </c>
    </row>
    <row r="66" spans="1:7" s="80" customFormat="1" ht="12" customHeight="1" x14ac:dyDescent="0.2">
      <c r="A66" s="81" t="s">
        <v>197</v>
      </c>
      <c r="B66" s="82" t="s">
        <v>198</v>
      </c>
      <c r="C66" s="92">
        <f>'1.2.sz.mell.'!C66+'1.3.sz.mell.'!C66+'1.4.sz.mell.'!C66</f>
        <v>24952227</v>
      </c>
      <c r="D66" s="92">
        <f>'1.2.sz.mell.'!H66+'1.3.sz.mell.'!H66+'1.4.sz.mell.'!H66</f>
        <v>0</v>
      </c>
      <c r="E66" s="92">
        <f>'1.2.sz.mell.'!I66+'1.3.sz.mell.'!I66+'1.4.sz.mell.'!I66</f>
        <v>0</v>
      </c>
      <c r="F66" s="92">
        <f>'1.2.sz.mell.'!J66+'1.3.sz.mell.'!J66+'1.4.sz.mell.'!J66</f>
        <v>0</v>
      </c>
      <c r="G66" s="92">
        <f>'1.2.sz.mell.'!K66+'1.3.sz.mell.'!K66+'1.4.sz.mell.'!K66</f>
        <v>0</v>
      </c>
    </row>
    <row r="67" spans="1:7" s="80" customFormat="1" ht="12" customHeight="1" thickBot="1" x14ac:dyDescent="0.25">
      <c r="A67" s="87" t="s">
        <v>199</v>
      </c>
      <c r="B67" s="88" t="s">
        <v>200</v>
      </c>
      <c r="C67" s="92">
        <f>'1.2.sz.mell.'!C67+'1.3.sz.mell.'!C67+'1.4.sz.mell.'!C67</f>
        <v>0</v>
      </c>
      <c r="D67" s="92">
        <f>'1.2.sz.mell.'!H67+'1.3.sz.mell.'!H67+'1.4.sz.mell.'!H67</f>
        <v>0</v>
      </c>
      <c r="E67" s="92">
        <f>'1.2.sz.mell.'!I67+'1.3.sz.mell.'!I67+'1.4.sz.mell.'!I67</f>
        <v>0</v>
      </c>
      <c r="F67" s="92">
        <f>'1.2.sz.mell.'!J67+'1.3.sz.mell.'!J67+'1.4.sz.mell.'!J67</f>
        <v>0</v>
      </c>
      <c r="G67" s="92">
        <f>'1.2.sz.mell.'!K67+'1.3.sz.mell.'!K67+'1.4.sz.mell.'!K67</f>
        <v>0</v>
      </c>
    </row>
    <row r="68" spans="1:7" s="80" customFormat="1" ht="12" customHeight="1" thickBot="1" x14ac:dyDescent="0.25">
      <c r="A68" s="95" t="s">
        <v>201</v>
      </c>
      <c r="B68" s="89" t="s">
        <v>202</v>
      </c>
      <c r="C68" s="59">
        <f>SUM(C69:C71)</f>
        <v>0</v>
      </c>
      <c r="D68" s="59">
        <f t="shared" ref="D68:G68" si="10">SUM(D69:D71)</f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</row>
    <row r="69" spans="1:7" s="80" customFormat="1" ht="12" hidden="1" customHeight="1" x14ac:dyDescent="0.2">
      <c r="A69" s="81" t="s">
        <v>203</v>
      </c>
      <c r="B69" s="82" t="s">
        <v>204</v>
      </c>
      <c r="C69" s="92">
        <f>'1.2.sz.mell.'!C69+'1.3.sz.mell.'!C69+'1.4.sz.mell.'!C69</f>
        <v>0</v>
      </c>
      <c r="D69" s="92">
        <f>'1.2.sz.mell.'!H69+'1.3.sz.mell.'!H69+'1.4.sz.mell.'!H69</f>
        <v>0</v>
      </c>
      <c r="E69" s="92">
        <f>'1.2.sz.mell.'!I69+'1.3.sz.mell.'!I69+'1.4.sz.mell.'!I69</f>
        <v>0</v>
      </c>
      <c r="F69" s="92">
        <f>'1.2.sz.mell.'!J69+'1.3.sz.mell.'!J69+'1.4.sz.mell.'!J69</f>
        <v>0</v>
      </c>
      <c r="G69" s="92">
        <f>'1.2.sz.mell.'!K69+'1.3.sz.mell.'!K69+'1.4.sz.mell.'!K69</f>
        <v>0</v>
      </c>
    </row>
    <row r="70" spans="1:7" s="80" customFormat="1" ht="12" hidden="1" customHeight="1" x14ac:dyDescent="0.2">
      <c r="A70" s="84" t="s">
        <v>205</v>
      </c>
      <c r="B70" s="85" t="s">
        <v>206</v>
      </c>
      <c r="C70" s="92">
        <f>'1.2.sz.mell.'!C70+'1.3.sz.mell.'!C70+'1.4.sz.mell.'!C70</f>
        <v>0</v>
      </c>
      <c r="D70" s="92">
        <f>'1.2.sz.mell.'!H70+'1.3.sz.mell.'!H70+'1.4.sz.mell.'!H70</f>
        <v>0</v>
      </c>
      <c r="E70" s="92">
        <f>'1.2.sz.mell.'!I70+'1.3.sz.mell.'!I70+'1.4.sz.mell.'!I70</f>
        <v>0</v>
      </c>
      <c r="F70" s="92">
        <f>'1.2.sz.mell.'!J70+'1.3.sz.mell.'!J70+'1.4.sz.mell.'!J70</f>
        <v>0</v>
      </c>
      <c r="G70" s="92">
        <f>'1.2.sz.mell.'!K70+'1.3.sz.mell.'!K70+'1.4.sz.mell.'!K70</f>
        <v>0</v>
      </c>
    </row>
    <row r="71" spans="1:7" s="80" customFormat="1" ht="12" hidden="1" customHeight="1" thickBot="1" x14ac:dyDescent="0.25">
      <c r="A71" s="87" t="s">
        <v>207</v>
      </c>
      <c r="B71" s="88" t="s">
        <v>208</v>
      </c>
      <c r="C71" s="92">
        <f>'1.2.sz.mell.'!C71+'1.3.sz.mell.'!C71+'1.4.sz.mell.'!C71</f>
        <v>0</v>
      </c>
      <c r="D71" s="92">
        <f>'1.2.sz.mell.'!H71+'1.3.sz.mell.'!H71+'1.4.sz.mell.'!H71</f>
        <v>0</v>
      </c>
      <c r="E71" s="92">
        <f>'1.2.sz.mell.'!I71+'1.3.sz.mell.'!I71+'1.4.sz.mell.'!I71</f>
        <v>0</v>
      </c>
      <c r="F71" s="92">
        <f>'1.2.sz.mell.'!J71+'1.3.sz.mell.'!J71+'1.4.sz.mell.'!J71</f>
        <v>0</v>
      </c>
      <c r="G71" s="92">
        <f>'1.2.sz.mell.'!K71+'1.3.sz.mell.'!K71+'1.4.sz.mell.'!K71</f>
        <v>0</v>
      </c>
    </row>
    <row r="72" spans="1:7" s="80" customFormat="1" ht="12" customHeight="1" thickBot="1" x14ac:dyDescent="0.25">
      <c r="A72" s="95" t="s">
        <v>209</v>
      </c>
      <c r="B72" s="89" t="s">
        <v>210</v>
      </c>
      <c r="C72" s="59">
        <f>SUM(C73:C76)</f>
        <v>0</v>
      </c>
      <c r="D72" s="59">
        <f t="shared" ref="D72:G72" si="11">SUM(D73:D76)</f>
        <v>0</v>
      </c>
      <c r="E72" s="59">
        <f t="shared" si="11"/>
        <v>0</v>
      </c>
      <c r="F72" s="59">
        <f t="shared" si="11"/>
        <v>0</v>
      </c>
      <c r="G72" s="59">
        <f t="shared" si="11"/>
        <v>0</v>
      </c>
    </row>
    <row r="73" spans="1:7" s="80" customFormat="1" ht="12" hidden="1" customHeight="1" x14ac:dyDescent="0.2">
      <c r="A73" s="97" t="s">
        <v>211</v>
      </c>
      <c r="B73" s="82" t="s">
        <v>212</v>
      </c>
      <c r="C73" s="92">
        <f>'1.2.sz.mell.'!C73+'1.3.sz.mell.'!C73+'1.4.sz.mell.'!C73</f>
        <v>0</v>
      </c>
      <c r="D73" s="92">
        <f>'1.2.sz.mell.'!H73+'1.3.sz.mell.'!H73+'1.4.sz.mell.'!H73</f>
        <v>0</v>
      </c>
      <c r="E73" s="92">
        <f>'1.2.sz.mell.'!I73+'1.3.sz.mell.'!I73+'1.4.sz.mell.'!I73</f>
        <v>0</v>
      </c>
      <c r="F73" s="92">
        <f>'1.2.sz.mell.'!J73+'1.3.sz.mell.'!J73+'1.4.sz.mell.'!J73</f>
        <v>0</v>
      </c>
      <c r="G73" s="92">
        <f>'1.2.sz.mell.'!K73+'1.3.sz.mell.'!K73+'1.4.sz.mell.'!K73</f>
        <v>0</v>
      </c>
    </row>
    <row r="74" spans="1:7" s="80" customFormat="1" ht="12" hidden="1" customHeight="1" x14ac:dyDescent="0.2">
      <c r="A74" s="98" t="s">
        <v>213</v>
      </c>
      <c r="B74" s="85" t="s">
        <v>214</v>
      </c>
      <c r="C74" s="92">
        <f>'1.2.sz.mell.'!C74+'1.3.sz.mell.'!C74+'1.4.sz.mell.'!C74</f>
        <v>0</v>
      </c>
      <c r="D74" s="92">
        <f>'1.2.sz.mell.'!H74+'1.3.sz.mell.'!H74+'1.4.sz.mell.'!H74</f>
        <v>0</v>
      </c>
      <c r="E74" s="92">
        <f>'1.2.sz.mell.'!I74+'1.3.sz.mell.'!I74+'1.4.sz.mell.'!I74</f>
        <v>0</v>
      </c>
      <c r="F74" s="92">
        <f>'1.2.sz.mell.'!J74+'1.3.sz.mell.'!J74+'1.4.sz.mell.'!J74</f>
        <v>0</v>
      </c>
      <c r="G74" s="92">
        <f>'1.2.sz.mell.'!K74+'1.3.sz.mell.'!K74+'1.4.sz.mell.'!K74</f>
        <v>0</v>
      </c>
    </row>
    <row r="75" spans="1:7" s="80" customFormat="1" ht="12" hidden="1" customHeight="1" x14ac:dyDescent="0.2">
      <c r="A75" s="98" t="s">
        <v>215</v>
      </c>
      <c r="B75" s="85" t="s">
        <v>216</v>
      </c>
      <c r="C75" s="92">
        <f>'1.2.sz.mell.'!C75+'1.3.sz.mell.'!C75+'1.4.sz.mell.'!C75</f>
        <v>0</v>
      </c>
      <c r="D75" s="92">
        <f>'1.2.sz.mell.'!H75+'1.3.sz.mell.'!H75+'1.4.sz.mell.'!H75</f>
        <v>0</v>
      </c>
      <c r="E75" s="92">
        <f>'1.2.sz.mell.'!I75+'1.3.sz.mell.'!I75+'1.4.sz.mell.'!I75</f>
        <v>0</v>
      </c>
      <c r="F75" s="92">
        <f>'1.2.sz.mell.'!J75+'1.3.sz.mell.'!J75+'1.4.sz.mell.'!J75</f>
        <v>0</v>
      </c>
      <c r="G75" s="92">
        <f>'1.2.sz.mell.'!K75+'1.3.sz.mell.'!K75+'1.4.sz.mell.'!K75</f>
        <v>0</v>
      </c>
    </row>
    <row r="76" spans="1:7" s="80" customFormat="1" ht="12" hidden="1" customHeight="1" thickBot="1" x14ac:dyDescent="0.25">
      <c r="A76" s="99" t="s">
        <v>217</v>
      </c>
      <c r="B76" s="88" t="s">
        <v>218</v>
      </c>
      <c r="C76" s="92">
        <f>'1.2.sz.mell.'!C76+'1.3.sz.mell.'!C76+'1.4.sz.mell.'!C76</f>
        <v>0</v>
      </c>
      <c r="D76" s="92">
        <f>'1.2.sz.mell.'!H76+'1.3.sz.mell.'!H76+'1.4.sz.mell.'!H76</f>
        <v>0</v>
      </c>
      <c r="E76" s="92">
        <f>'1.2.sz.mell.'!I76+'1.3.sz.mell.'!I76+'1.4.sz.mell.'!I76</f>
        <v>0</v>
      </c>
      <c r="F76" s="92">
        <f>'1.2.sz.mell.'!J76+'1.3.sz.mell.'!J76+'1.4.sz.mell.'!J76</f>
        <v>0</v>
      </c>
      <c r="G76" s="92">
        <f>'1.2.sz.mell.'!K76+'1.3.sz.mell.'!K76+'1.4.sz.mell.'!K76</f>
        <v>0</v>
      </c>
    </row>
    <row r="77" spans="1:7" s="80" customFormat="1" ht="13.5" customHeight="1" thickBot="1" x14ac:dyDescent="0.25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 x14ac:dyDescent="0.25">
      <c r="A78" s="95" t="s">
        <v>221</v>
      </c>
      <c r="B78" s="101" t="s">
        <v>222</v>
      </c>
      <c r="C78" s="66">
        <f>+C56+C60+C65+C68+C72+C77</f>
        <v>24952227</v>
      </c>
      <c r="D78" s="66">
        <f t="shared" ref="D78:G78" si="12">+D56+D60+D65+D68+D72+D77</f>
        <v>0</v>
      </c>
      <c r="E78" s="66">
        <f t="shared" si="12"/>
        <v>0</v>
      </c>
      <c r="F78" s="66">
        <f t="shared" si="12"/>
        <v>0</v>
      </c>
      <c r="G78" s="66">
        <f t="shared" si="12"/>
        <v>0</v>
      </c>
    </row>
    <row r="79" spans="1:7" s="80" customFormat="1" ht="16.5" customHeight="1" thickBot="1" x14ac:dyDescent="0.25">
      <c r="A79" s="102" t="s">
        <v>223</v>
      </c>
      <c r="B79" s="103" t="s">
        <v>224</v>
      </c>
      <c r="C79" s="66">
        <f>+C55+C78</f>
        <v>355852227</v>
      </c>
      <c r="D79" s="66" t="e">
        <f t="shared" ref="D79:G79" si="13">+D55+D78</f>
        <v>#REF!</v>
      </c>
      <c r="E79" s="66" t="e">
        <f t="shared" si="13"/>
        <v>#REF!</v>
      </c>
      <c r="F79" s="66" t="e">
        <f t="shared" si="13"/>
        <v>#REF!</v>
      </c>
      <c r="G79" s="66" t="e">
        <f t="shared" si="13"/>
        <v>#REF!</v>
      </c>
    </row>
    <row r="80" spans="1:7" s="80" customFormat="1" ht="16.5" customHeight="1" x14ac:dyDescent="0.2">
      <c r="A80" s="104"/>
      <c r="B80" s="104"/>
      <c r="C80" s="105"/>
      <c r="D80" s="105"/>
      <c r="E80" s="105"/>
      <c r="F80" s="105"/>
      <c r="G80" s="105"/>
    </row>
    <row r="81" spans="1:7" ht="16.5" customHeight="1" x14ac:dyDescent="0.25">
      <c r="A81" s="386" t="s">
        <v>225</v>
      </c>
      <c r="B81" s="386"/>
      <c r="C81" s="386"/>
      <c r="D81" s="211"/>
      <c r="E81" s="211"/>
      <c r="F81" s="211"/>
      <c r="G81" s="211"/>
    </row>
    <row r="82" spans="1:7" s="107" customFormat="1" ht="16.5" customHeight="1" thickBot="1" x14ac:dyDescent="0.3">
      <c r="A82" s="387" t="s">
        <v>226</v>
      </c>
      <c r="B82" s="387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24.75" thickBot="1" x14ac:dyDescent="0.3">
      <c r="A83" s="71" t="s">
        <v>110</v>
      </c>
      <c r="B83" s="72" t="s">
        <v>227</v>
      </c>
      <c r="C83" s="73" t="s">
        <v>462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 x14ac:dyDescent="0.25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 x14ac:dyDescent="0.3">
      <c r="A85" s="110" t="s">
        <v>4</v>
      </c>
      <c r="B85" s="111" t="s">
        <v>228</v>
      </c>
      <c r="C85" s="112">
        <f>SUM(C86:C90)</f>
        <v>333117351</v>
      </c>
      <c r="D85" s="112">
        <f t="shared" ref="D85:G85" si="14">SUM(D86:D90)</f>
        <v>0</v>
      </c>
      <c r="E85" s="112">
        <f t="shared" si="14"/>
        <v>0</v>
      </c>
      <c r="F85" s="112">
        <f t="shared" si="14"/>
        <v>0</v>
      </c>
      <c r="G85" s="112">
        <f t="shared" si="14"/>
        <v>0</v>
      </c>
    </row>
    <row r="86" spans="1:7" ht="12" customHeight="1" x14ac:dyDescent="0.25">
      <c r="A86" s="113" t="s">
        <v>5</v>
      </c>
      <c r="B86" s="114" t="s">
        <v>55</v>
      </c>
      <c r="C86" s="115">
        <f>'1.2.sz.mell.'!C86+'1.3.sz.mell.'!C86+'1.4.sz.mell.'!C86</f>
        <v>223536000</v>
      </c>
      <c r="D86" s="115">
        <f>'1.2.sz.mell.'!H86+'1.3.sz.mell.'!H86+'1.4.sz.mell.'!H86</f>
        <v>0</v>
      </c>
      <c r="E86" s="115">
        <f>'1.2.sz.mell.'!I86+'1.3.sz.mell.'!I86+'1.4.sz.mell.'!I86</f>
        <v>0</v>
      </c>
      <c r="F86" s="115">
        <f>'1.2.sz.mell.'!J86+'1.3.sz.mell.'!J86+'1.4.sz.mell.'!J86</f>
        <v>0</v>
      </c>
      <c r="G86" s="115">
        <f>'1.2.sz.mell.'!K86+'1.3.sz.mell.'!K86+'1.4.sz.mell.'!K86</f>
        <v>0</v>
      </c>
    </row>
    <row r="87" spans="1:7" ht="12" customHeight="1" x14ac:dyDescent="0.25">
      <c r="A87" s="84" t="s">
        <v>6</v>
      </c>
      <c r="B87" s="19" t="s">
        <v>56</v>
      </c>
      <c r="C87" s="86">
        <f>'1.2.sz.mell.'!C87+'1.3.sz.mell.'!C87+'1.4.sz.mell.'!C87</f>
        <v>30380000</v>
      </c>
      <c r="D87" s="86">
        <f>'1.2.sz.mell.'!H87+'1.3.sz.mell.'!H87+'1.4.sz.mell.'!H87</f>
        <v>0</v>
      </c>
      <c r="E87" s="86">
        <f>'1.2.sz.mell.'!I87+'1.3.sz.mell.'!I87+'1.4.sz.mell.'!I87</f>
        <v>0</v>
      </c>
      <c r="F87" s="86">
        <f>'1.2.sz.mell.'!J87+'1.3.sz.mell.'!J87+'1.4.sz.mell.'!J87</f>
        <v>0</v>
      </c>
      <c r="G87" s="86">
        <f>'1.2.sz.mell.'!K87+'1.3.sz.mell.'!K87+'1.4.sz.mell.'!K87</f>
        <v>0</v>
      </c>
    </row>
    <row r="88" spans="1:7" ht="12" customHeight="1" x14ac:dyDescent="0.25">
      <c r="A88" s="84" t="s">
        <v>7</v>
      </c>
      <c r="B88" s="19" t="s">
        <v>57</v>
      </c>
      <c r="C88" s="90">
        <f>'1.2.sz.mell.'!C88+'1.3.sz.mell.'!C88+'1.4.sz.mell.'!C88</f>
        <v>71685000</v>
      </c>
      <c r="D88" s="90">
        <f>'1.2.sz.mell.'!H88+'1.3.sz.mell.'!H88+'1.4.sz.mell.'!H88</f>
        <v>0</v>
      </c>
      <c r="E88" s="90">
        <f>'1.2.sz.mell.'!I88+'1.3.sz.mell.'!I88+'1.4.sz.mell.'!I88</f>
        <v>0</v>
      </c>
      <c r="F88" s="90">
        <f>'1.2.sz.mell.'!J88+'1.3.sz.mell.'!J88+'1.4.sz.mell.'!J88</f>
        <v>0</v>
      </c>
      <c r="G88" s="90">
        <f>'1.2.sz.mell.'!K88+'1.3.sz.mell.'!K88+'1.4.sz.mell.'!K88</f>
        <v>0</v>
      </c>
    </row>
    <row r="89" spans="1:7" ht="12" customHeight="1" x14ac:dyDescent="0.25">
      <c r="A89" s="84" t="s">
        <v>8</v>
      </c>
      <c r="B89" s="116" t="s">
        <v>58</v>
      </c>
      <c r="C89" s="90">
        <f>'1.2.sz.mell.'!C89+'1.3.sz.mell.'!C89+'1.4.sz.mell.'!C89</f>
        <v>0</v>
      </c>
      <c r="D89" s="90">
        <f>'1.2.sz.mell.'!H89+'1.3.sz.mell.'!H89+'1.4.sz.mell.'!H89</f>
        <v>0</v>
      </c>
      <c r="E89" s="90">
        <f>'1.2.sz.mell.'!I89+'1.3.sz.mell.'!I89+'1.4.sz.mell.'!I89</f>
        <v>0</v>
      </c>
      <c r="F89" s="90">
        <f>'1.2.sz.mell.'!J89+'1.3.sz.mell.'!J89+'1.4.sz.mell.'!J89</f>
        <v>0</v>
      </c>
      <c r="G89" s="90">
        <f>'1.2.sz.mell.'!K89+'1.3.sz.mell.'!K89+'1.4.sz.mell.'!K89</f>
        <v>0</v>
      </c>
    </row>
    <row r="90" spans="1:7" ht="12" customHeight="1" thickBot="1" x14ac:dyDescent="0.3">
      <c r="A90" s="84" t="s">
        <v>229</v>
      </c>
      <c r="B90" s="117" t="s">
        <v>59</v>
      </c>
      <c r="C90" s="90">
        <f>'1.2.sz.mell.'!C90+'1.3.sz.mell.'!C90+'1.4.sz.mell.'!C90</f>
        <v>7516351</v>
      </c>
      <c r="D90" s="90">
        <f>'1.2.sz.mell.'!H90+'1.3.sz.mell.'!H90+'1.4.sz.mell.'!H90</f>
        <v>0</v>
      </c>
      <c r="E90" s="90">
        <f>'1.2.sz.mell.'!I90+'1.3.sz.mell.'!I90+'1.4.sz.mell.'!I90</f>
        <v>0</v>
      </c>
      <c r="F90" s="90">
        <f>'1.2.sz.mell.'!J90+'1.3.sz.mell.'!J90+'1.4.sz.mell.'!J90</f>
        <v>0</v>
      </c>
      <c r="G90" s="90">
        <f>'1.2.sz.mell.'!K90+'1.3.sz.mell.'!K90+'1.4.sz.mell.'!K90</f>
        <v>0</v>
      </c>
    </row>
    <row r="91" spans="1:7" ht="12" customHeight="1" thickBot="1" x14ac:dyDescent="0.3">
      <c r="A91" s="78" t="s">
        <v>10</v>
      </c>
      <c r="B91" s="119" t="s">
        <v>230</v>
      </c>
      <c r="C91" s="59">
        <f>+C92+C94+C96</f>
        <v>830000</v>
      </c>
      <c r="D91" s="59">
        <f t="shared" ref="D91:G91" si="15">+D92+D94+D96</f>
        <v>0</v>
      </c>
      <c r="E91" s="59">
        <f t="shared" si="15"/>
        <v>0</v>
      </c>
      <c r="F91" s="59">
        <f t="shared" si="15"/>
        <v>0</v>
      </c>
      <c r="G91" s="59">
        <f t="shared" si="15"/>
        <v>0</v>
      </c>
    </row>
    <row r="92" spans="1:7" ht="12" customHeight="1" x14ac:dyDescent="0.25">
      <c r="A92" s="81" t="s">
        <v>12</v>
      </c>
      <c r="B92" s="19" t="s">
        <v>61</v>
      </c>
      <c r="C92" s="83">
        <f>'1.2.sz.mell.'!C92+'1.3.sz.mell.'!C92+'1.4.sz.mell.'!C92</f>
        <v>830000</v>
      </c>
      <c r="D92" s="83">
        <f>'1.2.sz.mell.'!H92+'1.3.sz.mell.'!H92+'1.4.sz.mell.'!H92</f>
        <v>0</v>
      </c>
      <c r="E92" s="83">
        <f>'1.2.sz.mell.'!I92+'1.3.sz.mell.'!I92+'1.4.sz.mell.'!I92</f>
        <v>0</v>
      </c>
      <c r="F92" s="83">
        <f>'1.2.sz.mell.'!J92+'1.3.sz.mell.'!J92+'1.4.sz.mell.'!J92</f>
        <v>0</v>
      </c>
      <c r="G92" s="83">
        <f>'1.2.sz.mell.'!K92+'1.3.sz.mell.'!K92+'1.4.sz.mell.'!K92</f>
        <v>0</v>
      </c>
    </row>
    <row r="93" spans="1:7" ht="12" customHeight="1" x14ac:dyDescent="0.25">
      <c r="A93" s="81" t="s">
        <v>14</v>
      </c>
      <c r="B93" s="120" t="s">
        <v>231</v>
      </c>
      <c r="C93" s="83">
        <f>'1.2.sz.mell.'!C93+'1.3.sz.mell.'!C93+'1.4.sz.mell.'!C93</f>
        <v>0</v>
      </c>
      <c r="D93" s="83">
        <f>'1.2.sz.mell.'!H93+'1.3.sz.mell.'!H93+'1.4.sz.mell.'!H93</f>
        <v>0</v>
      </c>
      <c r="E93" s="83">
        <f>'1.2.sz.mell.'!I93+'1.3.sz.mell.'!I93+'1.4.sz.mell.'!I93</f>
        <v>0</v>
      </c>
      <c r="F93" s="83">
        <f>'1.2.sz.mell.'!J93+'1.3.sz.mell.'!J93+'1.4.sz.mell.'!J93</f>
        <v>0</v>
      </c>
      <c r="G93" s="83">
        <f>'1.2.sz.mell.'!K93+'1.3.sz.mell.'!K93+'1.4.sz.mell.'!K93</f>
        <v>0</v>
      </c>
    </row>
    <row r="94" spans="1:7" ht="12" customHeight="1" x14ac:dyDescent="0.25">
      <c r="A94" s="81" t="s">
        <v>16</v>
      </c>
      <c r="B94" s="120" t="s">
        <v>62</v>
      </c>
      <c r="C94" s="86">
        <f>'1.2.sz.mell.'!C94+'1.3.sz.mell.'!C94+'1.4.sz.mell.'!C94</f>
        <v>0</v>
      </c>
      <c r="D94" s="86">
        <f>'1.2.sz.mell.'!H94+'1.3.sz.mell.'!H94+'1.4.sz.mell.'!H94</f>
        <v>0</v>
      </c>
      <c r="E94" s="86">
        <f>'1.2.sz.mell.'!I94+'1.3.sz.mell.'!I94+'1.4.sz.mell.'!I94</f>
        <v>0</v>
      </c>
      <c r="F94" s="86">
        <f>'1.2.sz.mell.'!J94+'1.3.sz.mell.'!J94+'1.4.sz.mell.'!J94</f>
        <v>0</v>
      </c>
      <c r="G94" s="86">
        <f>'1.2.sz.mell.'!K94+'1.3.sz.mell.'!K94+'1.4.sz.mell.'!K94</f>
        <v>0</v>
      </c>
    </row>
    <row r="95" spans="1:7" ht="12" customHeight="1" x14ac:dyDescent="0.25">
      <c r="A95" s="81" t="s">
        <v>18</v>
      </c>
      <c r="B95" s="120" t="s">
        <v>232</v>
      </c>
      <c r="C95" s="62">
        <f>'1.2.sz.mell.'!C95+'1.3.sz.mell.'!C95+'1.4.sz.mell.'!C95</f>
        <v>0</v>
      </c>
      <c r="D95" s="62">
        <f>'1.2.sz.mell.'!H95+'1.3.sz.mell.'!H95+'1.4.sz.mell.'!H95</f>
        <v>0</v>
      </c>
      <c r="E95" s="62">
        <f>'1.2.sz.mell.'!I95+'1.3.sz.mell.'!I95+'1.4.sz.mell.'!I95</f>
        <v>0</v>
      </c>
      <c r="F95" s="62">
        <f>'1.2.sz.mell.'!J95+'1.3.sz.mell.'!J95+'1.4.sz.mell.'!J95</f>
        <v>0</v>
      </c>
      <c r="G95" s="62">
        <f>'1.2.sz.mell.'!K95+'1.3.sz.mell.'!K95+'1.4.sz.mell.'!K95</f>
        <v>0</v>
      </c>
    </row>
    <row r="96" spans="1:7" ht="12" customHeight="1" thickBot="1" x14ac:dyDescent="0.3">
      <c r="A96" s="81" t="s">
        <v>116</v>
      </c>
      <c r="B96" s="121" t="s">
        <v>233</v>
      </c>
      <c r="C96" s="62">
        <f>'1.2.sz.mell.'!C96+'1.3.sz.mell.'!C96+'1.4.sz.mell.'!C96</f>
        <v>0</v>
      </c>
      <c r="D96" s="62">
        <f>'1.2.sz.mell.'!H96+'1.3.sz.mell.'!H96+'1.4.sz.mell.'!H96</f>
        <v>0</v>
      </c>
      <c r="E96" s="62">
        <f>'1.2.sz.mell.'!I96+'1.3.sz.mell.'!I96+'1.4.sz.mell.'!I96</f>
        <v>0</v>
      </c>
      <c r="F96" s="62">
        <f>'1.2.sz.mell.'!J96+'1.3.sz.mell.'!J96+'1.4.sz.mell.'!J96</f>
        <v>0</v>
      </c>
      <c r="G96" s="62">
        <f>'1.2.sz.mell.'!K96+'1.3.sz.mell.'!K96+'1.4.sz.mell.'!K96</f>
        <v>0</v>
      </c>
    </row>
    <row r="97" spans="1:7" ht="12" customHeight="1" thickBot="1" x14ac:dyDescent="0.3">
      <c r="A97" s="78" t="s">
        <v>20</v>
      </c>
      <c r="B97" s="24" t="s">
        <v>234</v>
      </c>
      <c r="C97" s="59">
        <f>+C98+C99</f>
        <v>21904876</v>
      </c>
      <c r="D97" s="59">
        <f t="shared" ref="D97:G97" si="16">+D98+D99</f>
        <v>0</v>
      </c>
      <c r="E97" s="59">
        <f t="shared" si="16"/>
        <v>0</v>
      </c>
      <c r="F97" s="59">
        <f t="shared" si="16"/>
        <v>0</v>
      </c>
      <c r="G97" s="59">
        <f t="shared" si="16"/>
        <v>0</v>
      </c>
    </row>
    <row r="98" spans="1:7" ht="12" customHeight="1" x14ac:dyDescent="0.25">
      <c r="A98" s="81" t="s">
        <v>121</v>
      </c>
      <c r="B98" s="22" t="s">
        <v>235</v>
      </c>
      <c r="C98" s="83">
        <f>'1.2.sz.mell.'!C98+'1.3.sz.mell.'!C98+'1.4.sz.mell.'!C98</f>
        <v>21904876</v>
      </c>
      <c r="D98" s="83">
        <f>'1.2.sz.mell.'!H98+'1.3.sz.mell.'!H98+'1.4.sz.mell.'!H98</f>
        <v>0</v>
      </c>
      <c r="E98" s="83">
        <f>'1.2.sz.mell.'!I98+'1.3.sz.mell.'!I98+'1.4.sz.mell.'!I98</f>
        <v>0</v>
      </c>
      <c r="F98" s="83">
        <f>'1.2.sz.mell.'!J98+'1.3.sz.mell.'!J98+'1.4.sz.mell.'!J98</f>
        <v>0</v>
      </c>
      <c r="G98" s="83">
        <f>'1.2.sz.mell.'!K98+'1.3.sz.mell.'!K98+'1.4.sz.mell.'!K98</f>
        <v>0</v>
      </c>
    </row>
    <row r="99" spans="1:7" ht="12" customHeight="1" thickBot="1" x14ac:dyDescent="0.3">
      <c r="A99" s="87" t="s">
        <v>123</v>
      </c>
      <c r="B99" s="120" t="s">
        <v>236</v>
      </c>
      <c r="C99" s="90">
        <f>'1.2.sz.mell.'!C99+'1.3.sz.mell.'!C99+'1.4.sz.mell.'!C99</f>
        <v>0</v>
      </c>
      <c r="D99" s="90">
        <f>'1.2.sz.mell.'!H99+'1.3.sz.mell.'!H99+'1.4.sz.mell.'!H99</f>
        <v>0</v>
      </c>
      <c r="E99" s="90">
        <f>'1.2.sz.mell.'!I99+'1.3.sz.mell.'!I99+'1.4.sz.mell.'!I99</f>
        <v>0</v>
      </c>
      <c r="F99" s="90">
        <f>'1.2.sz.mell.'!J99+'1.3.sz.mell.'!J99+'1.4.sz.mell.'!J99</f>
        <v>0</v>
      </c>
      <c r="G99" s="90">
        <f>'1.2.sz.mell.'!K99+'1.3.sz.mell.'!K99+'1.4.sz.mell.'!K99</f>
        <v>0</v>
      </c>
    </row>
    <row r="100" spans="1:7" ht="12" customHeight="1" thickBot="1" x14ac:dyDescent="0.3">
      <c r="A100" s="78" t="s">
        <v>22</v>
      </c>
      <c r="B100" s="24" t="s">
        <v>103</v>
      </c>
      <c r="C100" s="59">
        <f>+C85+C91+C97</f>
        <v>355852227</v>
      </c>
      <c r="D100" s="59">
        <f t="shared" ref="D100:G100" si="17">+D85+D91+D97</f>
        <v>0</v>
      </c>
      <c r="E100" s="59">
        <f t="shared" si="17"/>
        <v>0</v>
      </c>
      <c r="F100" s="59">
        <f t="shared" si="17"/>
        <v>0</v>
      </c>
      <c r="G100" s="59">
        <f t="shared" si="17"/>
        <v>0</v>
      </c>
    </row>
    <row r="101" spans="1:7" ht="12" customHeight="1" thickBot="1" x14ac:dyDescent="0.3">
      <c r="A101" s="78" t="s">
        <v>29</v>
      </c>
      <c r="B101" s="24" t="s">
        <v>71</v>
      </c>
      <c r="C101" s="59">
        <f>+C102+C103+C104</f>
        <v>0</v>
      </c>
      <c r="D101" s="59">
        <f t="shared" ref="D101:G101" si="18">+D102+D103+D104</f>
        <v>0</v>
      </c>
      <c r="E101" s="59">
        <f t="shared" si="18"/>
        <v>0</v>
      </c>
      <c r="F101" s="59">
        <f t="shared" si="18"/>
        <v>0</v>
      </c>
      <c r="G101" s="59">
        <f t="shared" si="18"/>
        <v>0</v>
      </c>
    </row>
    <row r="102" spans="1:7" ht="12" customHeight="1" x14ac:dyDescent="0.25">
      <c r="A102" s="81" t="s">
        <v>31</v>
      </c>
      <c r="B102" s="22" t="s">
        <v>72</v>
      </c>
      <c r="C102" s="62">
        <f>'1.2.sz.mell.'!C102+'1.3.sz.mell.'!C102+'1.4.sz.mell.'!C102</f>
        <v>0</v>
      </c>
      <c r="D102" s="62">
        <f>'1.2.sz.mell.'!H102+'1.3.sz.mell.'!H102+'1.4.sz.mell.'!H102</f>
        <v>0</v>
      </c>
      <c r="E102" s="62">
        <f>'1.2.sz.mell.'!I102+'1.3.sz.mell.'!I102+'1.4.sz.mell.'!I102</f>
        <v>0</v>
      </c>
      <c r="F102" s="62">
        <f>'1.2.sz.mell.'!J102+'1.3.sz.mell.'!J102+'1.4.sz.mell.'!J102</f>
        <v>0</v>
      </c>
      <c r="G102" s="62">
        <f>'1.2.sz.mell.'!K102+'1.3.sz.mell.'!K102+'1.4.sz.mell.'!K102</f>
        <v>0</v>
      </c>
    </row>
    <row r="103" spans="1:7" ht="12" customHeight="1" x14ac:dyDescent="0.25">
      <c r="A103" s="81" t="s">
        <v>33</v>
      </c>
      <c r="B103" s="22" t="s">
        <v>73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 thickBot="1" x14ac:dyDescent="0.3">
      <c r="A104" s="118" t="s">
        <v>35</v>
      </c>
      <c r="B104" s="65" t="s">
        <v>74</v>
      </c>
      <c r="C104" s="62">
        <f>'1.2.sz.mell.'!C104+'1.3.sz.mell.'!C104+'1.4.sz.mell.'!C104</f>
        <v>0</v>
      </c>
      <c r="D104" s="62">
        <f>'1.2.sz.mell.'!H104+'1.3.sz.mell.'!H104+'1.4.sz.mell.'!H104</f>
        <v>0</v>
      </c>
      <c r="E104" s="62">
        <f>'1.2.sz.mell.'!I104+'1.3.sz.mell.'!I104+'1.4.sz.mell.'!I104</f>
        <v>0</v>
      </c>
      <c r="F104" s="62">
        <f>'1.2.sz.mell.'!J104+'1.3.sz.mell.'!J104+'1.4.sz.mell.'!J104</f>
        <v>0</v>
      </c>
      <c r="G104" s="62">
        <f>'1.2.sz.mell.'!K104+'1.3.sz.mell.'!K104+'1.4.sz.mell.'!K104</f>
        <v>0</v>
      </c>
    </row>
    <row r="105" spans="1:7" ht="12" customHeight="1" thickBot="1" x14ac:dyDescent="0.3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19">+D106+D107+D108+D109</f>
        <v>0</v>
      </c>
      <c r="E105" s="59">
        <f t="shared" si="19"/>
        <v>0</v>
      </c>
      <c r="F105" s="59">
        <f t="shared" si="19"/>
        <v>0</v>
      </c>
      <c r="G105" s="59">
        <f t="shared" si="19"/>
        <v>0</v>
      </c>
    </row>
    <row r="106" spans="1:7" ht="12" customHeight="1" x14ac:dyDescent="0.25">
      <c r="A106" s="81" t="s">
        <v>76</v>
      </c>
      <c r="B106" s="22" t="s">
        <v>77</v>
      </c>
      <c r="C106" s="62">
        <f>'1.2.sz.mell.'!C106+'1.3.sz.mell.'!C106+'1.4.sz.mell.'!C106</f>
        <v>0</v>
      </c>
      <c r="D106" s="62">
        <f>'1.2.sz.mell.'!H106+'1.3.sz.mell.'!H106+'1.4.sz.mell.'!H106</f>
        <v>0</v>
      </c>
      <c r="E106" s="62">
        <f>'1.2.sz.mell.'!I106+'1.3.sz.mell.'!I106+'1.4.sz.mell.'!I106</f>
        <v>0</v>
      </c>
      <c r="F106" s="62">
        <f>'1.2.sz.mell.'!J106+'1.3.sz.mell.'!J106+'1.4.sz.mell.'!J106</f>
        <v>0</v>
      </c>
      <c r="G106" s="62">
        <f>'1.2.sz.mell.'!K106+'1.3.sz.mell.'!K106+'1.4.sz.mell.'!K106</f>
        <v>0</v>
      </c>
    </row>
    <row r="107" spans="1:7" ht="12" customHeight="1" x14ac:dyDescent="0.25">
      <c r="A107" s="81" t="s">
        <v>78</v>
      </c>
      <c r="B107" s="22" t="s">
        <v>79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 x14ac:dyDescent="0.25">
      <c r="A108" s="81" t="s">
        <v>80</v>
      </c>
      <c r="B108" s="22" t="s">
        <v>81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 thickBot="1" x14ac:dyDescent="0.3">
      <c r="A109" s="118" t="s">
        <v>82</v>
      </c>
      <c r="B109" s="65" t="s">
        <v>83</v>
      </c>
      <c r="C109" s="62">
        <f>'1.2.sz.mell.'!C109+'1.3.sz.mell.'!C109+'1.4.sz.mell.'!C109</f>
        <v>0</v>
      </c>
      <c r="D109" s="62">
        <f>'1.2.sz.mell.'!H109+'1.3.sz.mell.'!H109+'1.4.sz.mell.'!H109</f>
        <v>0</v>
      </c>
      <c r="E109" s="62">
        <f>'1.2.sz.mell.'!I109+'1.3.sz.mell.'!I109+'1.4.sz.mell.'!I109</f>
        <v>0</v>
      </c>
      <c r="F109" s="62">
        <f>'1.2.sz.mell.'!J109+'1.3.sz.mell.'!J109+'1.4.sz.mell.'!J109</f>
        <v>0</v>
      </c>
      <c r="G109" s="62">
        <f>'1.2.sz.mell.'!K109+'1.3.sz.mell.'!K109+'1.4.sz.mell.'!K109</f>
        <v>0</v>
      </c>
    </row>
    <row r="110" spans="1:7" ht="12" customHeight="1" thickBot="1" x14ac:dyDescent="0.3">
      <c r="A110" s="78" t="s">
        <v>39</v>
      </c>
      <c r="B110" s="24" t="s">
        <v>84</v>
      </c>
      <c r="C110" s="66">
        <f>+C111+C112+C114+C115</f>
        <v>0</v>
      </c>
      <c r="D110" s="66">
        <f t="shared" ref="D110:G110" si="20">+D111+D112+D114+D115</f>
        <v>0</v>
      </c>
      <c r="E110" s="66">
        <f t="shared" si="20"/>
        <v>0</v>
      </c>
      <c r="F110" s="66">
        <f t="shared" si="20"/>
        <v>0</v>
      </c>
      <c r="G110" s="66">
        <f t="shared" si="20"/>
        <v>0</v>
      </c>
    </row>
    <row r="111" spans="1:7" ht="12" customHeight="1" x14ac:dyDescent="0.25">
      <c r="A111" s="81" t="s">
        <v>85</v>
      </c>
      <c r="B111" s="22" t="s">
        <v>86</v>
      </c>
      <c r="C111" s="62">
        <f>'1.2.sz.mell.'!C111+'1.3.sz.mell.'!C111+'1.4.sz.mell.'!C111</f>
        <v>0</v>
      </c>
      <c r="D111" s="62">
        <f>'1.2.sz.mell.'!H111+'1.3.sz.mell.'!H111+'1.4.sz.mell.'!H111</f>
        <v>0</v>
      </c>
      <c r="E111" s="62">
        <f>'1.2.sz.mell.'!I111+'1.3.sz.mell.'!I111+'1.4.sz.mell.'!I111</f>
        <v>0</v>
      </c>
      <c r="F111" s="62">
        <f>'1.2.sz.mell.'!J111+'1.3.sz.mell.'!J111+'1.4.sz.mell.'!J111</f>
        <v>0</v>
      </c>
      <c r="G111" s="62">
        <f>'1.2.sz.mell.'!K111+'1.3.sz.mell.'!K111+'1.4.sz.mell.'!K111</f>
        <v>0</v>
      </c>
    </row>
    <row r="112" spans="1:7" ht="12" customHeight="1" x14ac:dyDescent="0.25">
      <c r="A112" s="81" t="s">
        <v>87</v>
      </c>
      <c r="B112" s="22" t="s">
        <v>88</v>
      </c>
      <c r="C112" s="62">
        <f>'1.2.sz.mell.'!C112+'1.3.sz.mell.'!C112+'1.4.sz.mell.'!C112</f>
        <v>0</v>
      </c>
      <c r="D112" s="62">
        <f>'1.2.sz.mell.'!H112+'1.3.sz.mell.'!H112+'1.4.sz.mell.'!H112</f>
        <v>0</v>
      </c>
      <c r="E112" s="62">
        <f>'1.2.sz.mell.'!I112+'1.3.sz.mell.'!I112+'1.4.sz.mell.'!I112</f>
        <v>0</v>
      </c>
      <c r="F112" s="62">
        <f>'1.2.sz.mell.'!J112+'1.3.sz.mell.'!J112+'1.4.sz.mell.'!J112</f>
        <v>0</v>
      </c>
      <c r="G112" s="62">
        <f>'1.2.sz.mell.'!K112+'1.3.sz.mell.'!K112+'1.4.sz.mell.'!K112</f>
        <v>0</v>
      </c>
    </row>
    <row r="113" spans="1:13" ht="12" customHeight="1" x14ac:dyDescent="0.25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 x14ac:dyDescent="0.25">
      <c r="A114" s="81" t="s">
        <v>91</v>
      </c>
      <c r="B114" s="22" t="s">
        <v>90</v>
      </c>
      <c r="C114" s="62">
        <f>'1.2.sz.mell.'!C114+'1.3.sz.mell.'!C114+'1.4.sz.mell.'!C114</f>
        <v>0</v>
      </c>
      <c r="D114" s="62">
        <f>'1.2.sz.mell.'!H114+'1.3.sz.mell.'!H114+'1.4.sz.mell.'!H114</f>
        <v>0</v>
      </c>
      <c r="E114" s="62">
        <f>'1.2.sz.mell.'!I114+'1.3.sz.mell.'!I114+'1.4.sz.mell.'!I114</f>
        <v>0</v>
      </c>
      <c r="F114" s="62">
        <f>'1.2.sz.mell.'!J114+'1.3.sz.mell.'!J114+'1.4.sz.mell.'!J114</f>
        <v>0</v>
      </c>
      <c r="G114" s="62">
        <f>'1.2.sz.mell.'!K114+'1.3.sz.mell.'!K114+'1.4.sz.mell.'!K114</f>
        <v>0</v>
      </c>
    </row>
    <row r="115" spans="1:13" ht="12" customHeight="1" thickBot="1" x14ac:dyDescent="0.3">
      <c r="A115" s="118" t="s">
        <v>104</v>
      </c>
      <c r="B115" s="65" t="s">
        <v>92</v>
      </c>
      <c r="C115" s="62">
        <f>'1.2.sz.mell.'!C115+'1.3.sz.mell.'!C115+'1.4.sz.mell.'!C115</f>
        <v>0</v>
      </c>
      <c r="D115" s="62">
        <f>'1.2.sz.mell.'!H115+'1.3.sz.mell.'!H115+'1.4.sz.mell.'!H115</f>
        <v>0</v>
      </c>
      <c r="E115" s="62">
        <f>'1.2.sz.mell.'!I115+'1.3.sz.mell.'!I115+'1.4.sz.mell.'!I115</f>
        <v>0</v>
      </c>
      <c r="F115" s="62">
        <f>'1.2.sz.mell.'!J115+'1.3.sz.mell.'!J115+'1.4.sz.mell.'!J115</f>
        <v>0</v>
      </c>
      <c r="G115" s="62">
        <f>'1.2.sz.mell.'!K115+'1.3.sz.mell.'!K115+'1.4.sz.mell.'!K115</f>
        <v>0</v>
      </c>
    </row>
    <row r="116" spans="1:13" ht="12" customHeight="1" thickBot="1" x14ac:dyDescent="0.3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1">+D117+D118+D119+D120</f>
        <v>0</v>
      </c>
      <c r="E116" s="122">
        <f t="shared" si="21"/>
        <v>0</v>
      </c>
      <c r="F116" s="122">
        <f t="shared" si="21"/>
        <v>0</v>
      </c>
      <c r="G116" s="122">
        <f t="shared" si="21"/>
        <v>0</v>
      </c>
    </row>
    <row r="117" spans="1:13" ht="12" customHeight="1" x14ac:dyDescent="0.25">
      <c r="A117" s="81" t="s">
        <v>94</v>
      </c>
      <c r="B117" s="22" t="s">
        <v>95</v>
      </c>
      <c r="C117" s="62">
        <f>'1.2.sz.mell.'!C117+'1.3.sz.mell.'!C117+'1.4.sz.mell.'!C117</f>
        <v>0</v>
      </c>
      <c r="D117" s="62">
        <f>'1.2.sz.mell.'!H117+'1.3.sz.mell.'!H117+'1.4.sz.mell.'!H117</f>
        <v>0</v>
      </c>
      <c r="E117" s="62">
        <f>'1.2.sz.mell.'!I117+'1.3.sz.mell.'!I117+'1.4.sz.mell.'!I117</f>
        <v>0</v>
      </c>
      <c r="F117" s="62">
        <f>'1.2.sz.mell.'!J117+'1.3.sz.mell.'!J117+'1.4.sz.mell.'!J117</f>
        <v>0</v>
      </c>
      <c r="G117" s="62">
        <f>'1.2.sz.mell.'!K117+'1.3.sz.mell.'!K117+'1.4.sz.mell.'!K117</f>
        <v>0</v>
      </c>
    </row>
    <row r="118" spans="1:13" ht="12" customHeight="1" x14ac:dyDescent="0.25">
      <c r="A118" s="81" t="s">
        <v>96</v>
      </c>
      <c r="B118" s="22" t="s">
        <v>97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13" ht="12" customHeight="1" x14ac:dyDescent="0.25">
      <c r="A119" s="81" t="s">
        <v>98</v>
      </c>
      <c r="B119" s="22" t="s">
        <v>99</v>
      </c>
      <c r="C119" s="62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13" ht="12" customHeight="1" thickBot="1" x14ac:dyDescent="0.3">
      <c r="A120" s="118" t="s">
        <v>100</v>
      </c>
      <c r="B120" s="65" t="s">
        <v>101</v>
      </c>
      <c r="C120" s="214">
        <f>'1.2.sz.mell.'!C120+'1.3.sz.mell.'!C120+'1.4.sz.mell.'!C120</f>
        <v>0</v>
      </c>
      <c r="D120" s="62">
        <f>'1.2.sz.mell.'!H120+'1.3.sz.mell.'!H120+'1.4.sz.mell.'!H120</f>
        <v>0</v>
      </c>
      <c r="E120" s="62">
        <f>'1.2.sz.mell.'!I120+'1.3.sz.mell.'!I120+'1.4.sz.mell.'!I120</f>
        <v>0</v>
      </c>
      <c r="F120" s="62">
        <f>'1.2.sz.mell.'!J120+'1.3.sz.mell.'!J120+'1.4.sz.mell.'!J120</f>
        <v>0</v>
      </c>
      <c r="G120" s="62">
        <f>'1.2.sz.mell.'!K120+'1.3.sz.mell.'!K120+'1.4.sz.mell.'!K120</f>
        <v>0</v>
      </c>
    </row>
    <row r="121" spans="1:13" ht="12" customHeight="1" thickBot="1" x14ac:dyDescent="0.3">
      <c r="A121" s="216" t="s">
        <v>43</v>
      </c>
      <c r="B121" s="24" t="s">
        <v>354</v>
      </c>
      <c r="C121" s="215"/>
      <c r="D121" s="213"/>
      <c r="E121" s="213"/>
      <c r="F121" s="213"/>
      <c r="G121" s="213"/>
    </row>
    <row r="122" spans="1:13" ht="15" customHeight="1" thickBot="1" x14ac:dyDescent="0.3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2">+D101+D105+D110+D116</f>
        <v>0</v>
      </c>
      <c r="E122" s="123">
        <f t="shared" si="22"/>
        <v>0</v>
      </c>
      <c r="F122" s="123">
        <f t="shared" si="22"/>
        <v>0</v>
      </c>
      <c r="G122" s="123">
        <f t="shared" si="22"/>
        <v>0</v>
      </c>
      <c r="J122" s="124"/>
      <c r="K122" s="125"/>
      <c r="L122" s="125"/>
      <c r="M122" s="125"/>
    </row>
    <row r="123" spans="1:13" s="80" customFormat="1" ht="12.95" customHeight="1" thickBot="1" x14ac:dyDescent="0.25">
      <c r="A123" s="126" t="s">
        <v>251</v>
      </c>
      <c r="B123" s="127" t="s">
        <v>356</v>
      </c>
      <c r="C123" s="123">
        <f>+C100+C122</f>
        <v>355852227</v>
      </c>
      <c r="D123" s="123">
        <f t="shared" ref="D123:G123" si="23">+D100+D122</f>
        <v>0</v>
      </c>
      <c r="E123" s="123">
        <f t="shared" si="23"/>
        <v>0</v>
      </c>
      <c r="F123" s="123">
        <f t="shared" si="23"/>
        <v>0</v>
      </c>
      <c r="G123" s="123">
        <f t="shared" si="23"/>
        <v>0</v>
      </c>
    </row>
    <row r="124" spans="1:13" ht="7.5" customHeight="1" x14ac:dyDescent="0.25"/>
    <row r="125" spans="1:13" x14ac:dyDescent="0.25">
      <c r="A125" s="388" t="s">
        <v>237</v>
      </c>
      <c r="B125" s="388"/>
      <c r="C125" s="388"/>
      <c r="D125" s="212"/>
      <c r="E125" s="212"/>
      <c r="F125" s="212"/>
      <c r="G125" s="212"/>
    </row>
    <row r="126" spans="1:13" ht="15" customHeight="1" thickBot="1" x14ac:dyDescent="0.3">
      <c r="A126" s="385" t="s">
        <v>238</v>
      </c>
      <c r="B126" s="385"/>
      <c r="C126" s="285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 x14ac:dyDescent="0.3">
      <c r="A127" s="78">
        <v>1</v>
      </c>
      <c r="B127" s="119" t="s">
        <v>239</v>
      </c>
      <c r="C127" s="59">
        <f>+C55-C100</f>
        <v>-24952227</v>
      </c>
      <c r="D127" s="59" t="e">
        <f t="shared" ref="D127:G127" si="24">+D55-D100</f>
        <v>#REF!</v>
      </c>
      <c r="E127" s="59" t="e">
        <f t="shared" si="24"/>
        <v>#REF!</v>
      </c>
      <c r="F127" s="59" t="e">
        <f t="shared" si="24"/>
        <v>#REF!</v>
      </c>
      <c r="G127" s="59" t="e">
        <f t="shared" si="24"/>
        <v>#REF!</v>
      </c>
      <c r="H127" s="130"/>
    </row>
    <row r="128" spans="1:13" ht="27.75" customHeight="1" thickBot="1" x14ac:dyDescent="0.3">
      <c r="A128" s="78" t="s">
        <v>10</v>
      </c>
      <c r="B128" s="119" t="s">
        <v>240</v>
      </c>
      <c r="C128" s="59">
        <f>+C78-C122</f>
        <v>24952227</v>
      </c>
      <c r="D128" s="59">
        <f t="shared" ref="D128:G128" si="25">+D78-D122</f>
        <v>0</v>
      </c>
      <c r="E128" s="59">
        <f t="shared" si="25"/>
        <v>0</v>
      </c>
      <c r="F128" s="59">
        <f t="shared" si="25"/>
        <v>0</v>
      </c>
      <c r="G128" s="59">
        <f t="shared" si="25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2022. ÉVI KÖLTSÉGVETÉSÉNEK ÖSSZEVONT MÉRLEGE&amp;R&amp;"Times New Roman CE,Félkövér dőlt" 1.1. melléklet </oddHeader>
  </headerFooter>
  <rowBreaks count="1" manualBreakCount="1">
    <brk id="7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tabSelected="1" view="pageBreakPreview" zoomScale="130" zoomScaleNormal="100" zoomScaleSheetLayoutView="130" workbookViewId="0">
      <selection activeCell="C6" sqref="C6"/>
    </sheetView>
  </sheetViews>
  <sheetFormatPr defaultColWidth="9.140625" defaultRowHeight="12.75" x14ac:dyDescent="0.2"/>
  <cols>
    <col min="1" max="1" width="25.42578125" style="220" bestFit="1" customWidth="1"/>
    <col min="2" max="4" width="9.140625" style="220"/>
    <col min="5" max="5" width="8.28515625" style="220" bestFit="1" customWidth="1"/>
    <col min="6" max="16384" width="9.140625" style="220"/>
  </cols>
  <sheetData>
    <row r="1" spans="1:13" x14ac:dyDescent="0.2">
      <c r="A1" s="414" t="s">
        <v>358</v>
      </c>
      <c r="B1" s="409" t="s">
        <v>359</v>
      </c>
      <c r="C1" s="409"/>
      <c r="D1" s="409"/>
      <c r="E1" s="410"/>
      <c r="F1" s="409" t="s">
        <v>360</v>
      </c>
      <c r="G1" s="409"/>
      <c r="H1" s="409"/>
      <c r="I1" s="410"/>
      <c r="J1" s="409" t="s">
        <v>359</v>
      </c>
      <c r="K1" s="409"/>
      <c r="L1" s="409"/>
      <c r="M1" s="410"/>
    </row>
    <row r="2" spans="1:13" x14ac:dyDescent="0.2">
      <c r="A2" s="415"/>
      <c r="B2" s="411">
        <v>44562</v>
      </c>
      <c r="C2" s="412"/>
      <c r="D2" s="412"/>
      <c r="E2" s="413"/>
      <c r="F2" s="411">
        <v>44593</v>
      </c>
      <c r="G2" s="412"/>
      <c r="H2" s="412"/>
      <c r="I2" s="413"/>
      <c r="J2" s="411">
        <v>44562</v>
      </c>
      <c r="K2" s="412"/>
      <c r="L2" s="412"/>
      <c r="M2" s="413"/>
    </row>
    <row r="3" spans="1:13" ht="25.5" x14ac:dyDescent="0.2">
      <c r="A3" s="416"/>
      <c r="B3" s="221" t="s">
        <v>351</v>
      </c>
      <c r="C3" s="222" t="s">
        <v>352</v>
      </c>
      <c r="D3" s="223" t="s">
        <v>362</v>
      </c>
      <c r="E3" s="223" t="s">
        <v>69</v>
      </c>
      <c r="F3" s="221" t="s">
        <v>351</v>
      </c>
      <c r="G3" s="222" t="s">
        <v>352</v>
      </c>
      <c r="H3" s="223" t="s">
        <v>362</v>
      </c>
      <c r="I3" s="223" t="s">
        <v>69</v>
      </c>
      <c r="J3" s="221" t="s">
        <v>351</v>
      </c>
      <c r="K3" s="222" t="s">
        <v>352</v>
      </c>
      <c r="L3" s="223" t="s">
        <v>362</v>
      </c>
      <c r="M3" s="223" t="s">
        <v>69</v>
      </c>
    </row>
    <row r="4" spans="1:13" x14ac:dyDescent="0.2">
      <c r="A4" s="224"/>
      <c r="B4" s="225"/>
      <c r="C4" s="225"/>
      <c r="D4" s="225"/>
      <c r="E4" s="234"/>
      <c r="F4" s="225"/>
      <c r="G4" s="234"/>
      <c r="H4" s="225"/>
      <c r="I4" s="234"/>
      <c r="J4" s="225"/>
      <c r="K4" s="234"/>
      <c r="L4" s="225"/>
      <c r="M4" s="234"/>
    </row>
    <row r="5" spans="1:13" x14ac:dyDescent="0.2">
      <c r="A5" s="227" t="s">
        <v>361</v>
      </c>
      <c r="B5" s="228">
        <v>54</v>
      </c>
      <c r="C5" s="228">
        <v>9</v>
      </c>
      <c r="D5" s="228">
        <v>0</v>
      </c>
      <c r="E5" s="229">
        <f>SUM(B5:D5)</f>
        <v>63</v>
      </c>
      <c r="F5" s="230">
        <v>1</v>
      </c>
      <c r="G5" s="231"/>
      <c r="H5" s="230"/>
      <c r="I5" s="231">
        <f>SUM(F5:H5)</f>
        <v>1</v>
      </c>
      <c r="J5" s="228">
        <f>B5+F5</f>
        <v>55</v>
      </c>
      <c r="K5" s="228">
        <f t="shared" ref="K5:L5" si="0">C5+G5</f>
        <v>9</v>
      </c>
      <c r="L5" s="228">
        <f t="shared" si="0"/>
        <v>0</v>
      </c>
      <c r="M5" s="232">
        <f>J5+K5+L5</f>
        <v>64</v>
      </c>
    </row>
    <row r="6" spans="1:13" ht="13.5" thickBot="1" x14ac:dyDescent="0.25">
      <c r="A6" s="233"/>
      <c r="B6" s="226"/>
      <c r="C6" s="226"/>
      <c r="D6" s="226"/>
      <c r="E6" s="235"/>
      <c r="F6" s="226"/>
      <c r="G6" s="234"/>
      <c r="H6" s="226"/>
      <c r="I6" s="235"/>
      <c r="J6" s="225"/>
      <c r="K6" s="235"/>
      <c r="L6" s="225"/>
      <c r="M6" s="239"/>
    </row>
    <row r="7" spans="1:13" ht="13.5" thickBot="1" x14ac:dyDescent="0.25">
      <c r="A7" s="240" t="s">
        <v>69</v>
      </c>
      <c r="B7" s="237">
        <f>SUM(B5:B6)</f>
        <v>54</v>
      </c>
      <c r="C7" s="236">
        <f t="shared" ref="C7:I7" si="1">SUM(C5:C6)</f>
        <v>9</v>
      </c>
      <c r="D7" s="236">
        <f t="shared" si="1"/>
        <v>0</v>
      </c>
      <c r="E7" s="236">
        <f t="shared" si="1"/>
        <v>63</v>
      </c>
      <c r="F7" s="236">
        <f t="shared" si="1"/>
        <v>1</v>
      </c>
      <c r="G7" s="236">
        <f t="shared" si="1"/>
        <v>0</v>
      </c>
      <c r="H7" s="236">
        <f t="shared" si="1"/>
        <v>0</v>
      </c>
      <c r="I7" s="236">
        <f t="shared" si="1"/>
        <v>1</v>
      </c>
      <c r="J7" s="236">
        <f t="shared" ref="J7:M7" si="2">SUM(J5:J6)</f>
        <v>55</v>
      </c>
      <c r="K7" s="236">
        <f t="shared" si="2"/>
        <v>9</v>
      </c>
      <c r="L7" s="236">
        <f t="shared" si="2"/>
        <v>0</v>
      </c>
      <c r="M7" s="242">
        <f t="shared" si="2"/>
        <v>64</v>
      </c>
    </row>
    <row r="8" spans="1:13" x14ac:dyDescent="0.2">
      <c r="A8" s="238"/>
      <c r="B8" s="234"/>
      <c r="C8" s="234"/>
      <c r="D8" s="234"/>
      <c r="J8" s="234"/>
      <c r="K8" s="234"/>
      <c r="L8" s="234"/>
      <c r="M8" s="241"/>
    </row>
    <row r="9" spans="1:13" x14ac:dyDescent="0.2">
      <c r="A9" s="238"/>
      <c r="J9" s="234"/>
      <c r="K9" s="234"/>
      <c r="L9" s="234"/>
      <c r="M9" s="234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&amp;C&amp;"-,Félkövér"&amp;14Bonyhádi Gondozási &amp;16Központ
2022.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2"/>
  <sheetViews>
    <sheetView topLeftCell="A7" zoomScale="130" zoomScaleNormal="130" zoomScaleSheetLayoutView="100" workbookViewId="0">
      <selection activeCell="D36" sqref="D36"/>
    </sheetView>
  </sheetViews>
  <sheetFormatPr defaultRowHeight="15.75" x14ac:dyDescent="0.25"/>
  <cols>
    <col min="1" max="1" width="7.28515625" style="69" customWidth="1"/>
    <col min="2" max="2" width="53.5703125" style="69" customWidth="1"/>
    <col min="3" max="5" width="13.5703125" style="69" customWidth="1"/>
    <col min="6" max="254" width="9.140625" style="289"/>
    <col min="255" max="255" width="7.28515625" style="289" customWidth="1"/>
    <col min="256" max="256" width="53.5703125" style="289" customWidth="1"/>
    <col min="257" max="259" width="13.5703125" style="289" customWidth="1"/>
    <col min="260" max="510" width="9.140625" style="289"/>
    <col min="511" max="511" width="7.28515625" style="289" customWidth="1"/>
    <col min="512" max="512" width="53.5703125" style="289" customWidth="1"/>
    <col min="513" max="515" width="13.5703125" style="289" customWidth="1"/>
    <col min="516" max="766" width="9.140625" style="289"/>
    <col min="767" max="767" width="7.28515625" style="289" customWidth="1"/>
    <col min="768" max="768" width="53.5703125" style="289" customWidth="1"/>
    <col min="769" max="771" width="13.5703125" style="289" customWidth="1"/>
    <col min="772" max="1022" width="9.140625" style="289"/>
    <col min="1023" max="1023" width="7.28515625" style="289" customWidth="1"/>
    <col min="1024" max="1024" width="53.5703125" style="289" customWidth="1"/>
    <col min="1025" max="1027" width="13.5703125" style="289" customWidth="1"/>
    <col min="1028" max="1278" width="9.140625" style="289"/>
    <col min="1279" max="1279" width="7.28515625" style="289" customWidth="1"/>
    <col min="1280" max="1280" width="53.5703125" style="289" customWidth="1"/>
    <col min="1281" max="1283" width="13.5703125" style="289" customWidth="1"/>
    <col min="1284" max="1534" width="9.140625" style="289"/>
    <col min="1535" max="1535" width="7.28515625" style="289" customWidth="1"/>
    <col min="1536" max="1536" width="53.5703125" style="289" customWidth="1"/>
    <col min="1537" max="1539" width="13.5703125" style="289" customWidth="1"/>
    <col min="1540" max="1790" width="9.140625" style="289"/>
    <col min="1791" max="1791" width="7.28515625" style="289" customWidth="1"/>
    <col min="1792" max="1792" width="53.5703125" style="289" customWidth="1"/>
    <col min="1793" max="1795" width="13.5703125" style="289" customWidth="1"/>
    <col min="1796" max="2046" width="9.140625" style="289"/>
    <col min="2047" max="2047" width="7.28515625" style="289" customWidth="1"/>
    <col min="2048" max="2048" width="53.5703125" style="289" customWidth="1"/>
    <col min="2049" max="2051" width="13.5703125" style="289" customWidth="1"/>
    <col min="2052" max="2302" width="9.140625" style="289"/>
    <col min="2303" max="2303" width="7.28515625" style="289" customWidth="1"/>
    <col min="2304" max="2304" width="53.5703125" style="289" customWidth="1"/>
    <col min="2305" max="2307" width="13.5703125" style="289" customWidth="1"/>
    <col min="2308" max="2558" width="9.140625" style="289"/>
    <col min="2559" max="2559" width="7.28515625" style="289" customWidth="1"/>
    <col min="2560" max="2560" width="53.5703125" style="289" customWidth="1"/>
    <col min="2561" max="2563" width="13.5703125" style="289" customWidth="1"/>
    <col min="2564" max="2814" width="9.140625" style="289"/>
    <col min="2815" max="2815" width="7.28515625" style="289" customWidth="1"/>
    <col min="2816" max="2816" width="53.5703125" style="289" customWidth="1"/>
    <col min="2817" max="2819" width="13.5703125" style="289" customWidth="1"/>
    <col min="2820" max="3070" width="9.140625" style="289"/>
    <col min="3071" max="3071" width="7.28515625" style="289" customWidth="1"/>
    <col min="3072" max="3072" width="53.5703125" style="289" customWidth="1"/>
    <col min="3073" max="3075" width="13.5703125" style="289" customWidth="1"/>
    <col min="3076" max="3326" width="9.140625" style="289"/>
    <col min="3327" max="3327" width="7.28515625" style="289" customWidth="1"/>
    <col min="3328" max="3328" width="53.5703125" style="289" customWidth="1"/>
    <col min="3329" max="3331" width="13.5703125" style="289" customWidth="1"/>
    <col min="3332" max="3582" width="9.140625" style="289"/>
    <col min="3583" max="3583" width="7.28515625" style="289" customWidth="1"/>
    <col min="3584" max="3584" width="53.5703125" style="289" customWidth="1"/>
    <col min="3585" max="3587" width="13.5703125" style="289" customWidth="1"/>
    <col min="3588" max="3838" width="9.140625" style="289"/>
    <col min="3839" max="3839" width="7.28515625" style="289" customWidth="1"/>
    <col min="3840" max="3840" width="53.5703125" style="289" customWidth="1"/>
    <col min="3841" max="3843" width="13.5703125" style="289" customWidth="1"/>
    <col min="3844" max="4094" width="9.140625" style="289"/>
    <col min="4095" max="4095" width="7.28515625" style="289" customWidth="1"/>
    <col min="4096" max="4096" width="53.5703125" style="289" customWidth="1"/>
    <col min="4097" max="4099" width="13.5703125" style="289" customWidth="1"/>
    <col min="4100" max="4350" width="9.140625" style="289"/>
    <col min="4351" max="4351" width="7.28515625" style="289" customWidth="1"/>
    <col min="4352" max="4352" width="53.5703125" style="289" customWidth="1"/>
    <col min="4353" max="4355" width="13.5703125" style="289" customWidth="1"/>
    <col min="4356" max="4606" width="9.140625" style="289"/>
    <col min="4607" max="4607" width="7.28515625" style="289" customWidth="1"/>
    <col min="4608" max="4608" width="53.5703125" style="289" customWidth="1"/>
    <col min="4609" max="4611" width="13.5703125" style="289" customWidth="1"/>
    <col min="4612" max="4862" width="9.140625" style="289"/>
    <col min="4863" max="4863" width="7.28515625" style="289" customWidth="1"/>
    <col min="4864" max="4864" width="53.5703125" style="289" customWidth="1"/>
    <col min="4865" max="4867" width="13.5703125" style="289" customWidth="1"/>
    <col min="4868" max="5118" width="9.140625" style="289"/>
    <col min="5119" max="5119" width="7.28515625" style="289" customWidth="1"/>
    <col min="5120" max="5120" width="53.5703125" style="289" customWidth="1"/>
    <col min="5121" max="5123" width="13.5703125" style="289" customWidth="1"/>
    <col min="5124" max="5374" width="9.140625" style="289"/>
    <col min="5375" max="5375" width="7.28515625" style="289" customWidth="1"/>
    <col min="5376" max="5376" width="53.5703125" style="289" customWidth="1"/>
    <col min="5377" max="5379" width="13.5703125" style="289" customWidth="1"/>
    <col min="5380" max="5630" width="9.140625" style="289"/>
    <col min="5631" max="5631" width="7.28515625" style="289" customWidth="1"/>
    <col min="5632" max="5632" width="53.5703125" style="289" customWidth="1"/>
    <col min="5633" max="5635" width="13.5703125" style="289" customWidth="1"/>
    <col min="5636" max="5886" width="9.140625" style="289"/>
    <col min="5887" max="5887" width="7.28515625" style="289" customWidth="1"/>
    <col min="5888" max="5888" width="53.5703125" style="289" customWidth="1"/>
    <col min="5889" max="5891" width="13.5703125" style="289" customWidth="1"/>
    <col min="5892" max="6142" width="9.140625" style="289"/>
    <col min="6143" max="6143" width="7.28515625" style="289" customWidth="1"/>
    <col min="6144" max="6144" width="53.5703125" style="289" customWidth="1"/>
    <col min="6145" max="6147" width="13.5703125" style="289" customWidth="1"/>
    <col min="6148" max="6398" width="9.140625" style="289"/>
    <col min="6399" max="6399" width="7.28515625" style="289" customWidth="1"/>
    <col min="6400" max="6400" width="53.5703125" style="289" customWidth="1"/>
    <col min="6401" max="6403" width="13.5703125" style="289" customWidth="1"/>
    <col min="6404" max="6654" width="9.140625" style="289"/>
    <col min="6655" max="6655" width="7.28515625" style="289" customWidth="1"/>
    <col min="6656" max="6656" width="53.5703125" style="289" customWidth="1"/>
    <col min="6657" max="6659" width="13.5703125" style="289" customWidth="1"/>
    <col min="6660" max="6910" width="9.140625" style="289"/>
    <col min="6911" max="6911" width="7.28515625" style="289" customWidth="1"/>
    <col min="6912" max="6912" width="53.5703125" style="289" customWidth="1"/>
    <col min="6913" max="6915" width="13.5703125" style="289" customWidth="1"/>
    <col min="6916" max="7166" width="9.140625" style="289"/>
    <col min="7167" max="7167" width="7.28515625" style="289" customWidth="1"/>
    <col min="7168" max="7168" width="53.5703125" style="289" customWidth="1"/>
    <col min="7169" max="7171" width="13.5703125" style="289" customWidth="1"/>
    <col min="7172" max="7422" width="9.140625" style="289"/>
    <col min="7423" max="7423" width="7.28515625" style="289" customWidth="1"/>
    <col min="7424" max="7424" width="53.5703125" style="289" customWidth="1"/>
    <col min="7425" max="7427" width="13.5703125" style="289" customWidth="1"/>
    <col min="7428" max="7678" width="9.140625" style="289"/>
    <col min="7679" max="7679" width="7.28515625" style="289" customWidth="1"/>
    <col min="7680" max="7680" width="53.5703125" style="289" customWidth="1"/>
    <col min="7681" max="7683" width="13.5703125" style="289" customWidth="1"/>
    <col min="7684" max="7934" width="9.140625" style="289"/>
    <col min="7935" max="7935" width="7.28515625" style="289" customWidth="1"/>
    <col min="7936" max="7936" width="53.5703125" style="289" customWidth="1"/>
    <col min="7937" max="7939" width="13.5703125" style="289" customWidth="1"/>
    <col min="7940" max="8190" width="9.140625" style="289"/>
    <col min="8191" max="8191" width="7.28515625" style="289" customWidth="1"/>
    <col min="8192" max="8192" width="53.5703125" style="289" customWidth="1"/>
    <col min="8193" max="8195" width="13.5703125" style="289" customWidth="1"/>
    <col min="8196" max="8446" width="9.140625" style="289"/>
    <col min="8447" max="8447" width="7.28515625" style="289" customWidth="1"/>
    <col min="8448" max="8448" width="53.5703125" style="289" customWidth="1"/>
    <col min="8449" max="8451" width="13.5703125" style="289" customWidth="1"/>
    <col min="8452" max="8702" width="9.140625" style="289"/>
    <col min="8703" max="8703" width="7.28515625" style="289" customWidth="1"/>
    <col min="8704" max="8704" width="53.5703125" style="289" customWidth="1"/>
    <col min="8705" max="8707" width="13.5703125" style="289" customWidth="1"/>
    <col min="8708" max="8958" width="9.140625" style="289"/>
    <col min="8959" max="8959" width="7.28515625" style="289" customWidth="1"/>
    <col min="8960" max="8960" width="53.5703125" style="289" customWidth="1"/>
    <col min="8961" max="8963" width="13.5703125" style="289" customWidth="1"/>
    <col min="8964" max="9214" width="9.140625" style="289"/>
    <col min="9215" max="9215" width="7.28515625" style="289" customWidth="1"/>
    <col min="9216" max="9216" width="53.5703125" style="289" customWidth="1"/>
    <col min="9217" max="9219" width="13.5703125" style="289" customWidth="1"/>
    <col min="9220" max="9470" width="9.140625" style="289"/>
    <col min="9471" max="9471" width="7.28515625" style="289" customWidth="1"/>
    <col min="9472" max="9472" width="53.5703125" style="289" customWidth="1"/>
    <col min="9473" max="9475" width="13.5703125" style="289" customWidth="1"/>
    <col min="9476" max="9726" width="9.140625" style="289"/>
    <col min="9727" max="9727" width="7.28515625" style="289" customWidth="1"/>
    <col min="9728" max="9728" width="53.5703125" style="289" customWidth="1"/>
    <col min="9729" max="9731" width="13.5703125" style="289" customWidth="1"/>
    <col min="9732" max="9982" width="9.140625" style="289"/>
    <col min="9983" max="9983" width="7.28515625" style="289" customWidth="1"/>
    <col min="9984" max="9984" width="53.5703125" style="289" customWidth="1"/>
    <col min="9985" max="9987" width="13.5703125" style="289" customWidth="1"/>
    <col min="9988" max="10238" width="9.140625" style="289"/>
    <col min="10239" max="10239" width="7.28515625" style="289" customWidth="1"/>
    <col min="10240" max="10240" width="53.5703125" style="289" customWidth="1"/>
    <col min="10241" max="10243" width="13.5703125" style="289" customWidth="1"/>
    <col min="10244" max="10494" width="9.140625" style="289"/>
    <col min="10495" max="10495" width="7.28515625" style="289" customWidth="1"/>
    <col min="10496" max="10496" width="53.5703125" style="289" customWidth="1"/>
    <col min="10497" max="10499" width="13.5703125" style="289" customWidth="1"/>
    <col min="10500" max="10750" width="9.140625" style="289"/>
    <col min="10751" max="10751" width="7.28515625" style="289" customWidth="1"/>
    <col min="10752" max="10752" width="53.5703125" style="289" customWidth="1"/>
    <col min="10753" max="10755" width="13.5703125" style="289" customWidth="1"/>
    <col min="10756" max="11006" width="9.140625" style="289"/>
    <col min="11007" max="11007" width="7.28515625" style="289" customWidth="1"/>
    <col min="11008" max="11008" width="53.5703125" style="289" customWidth="1"/>
    <col min="11009" max="11011" width="13.5703125" style="289" customWidth="1"/>
    <col min="11012" max="11262" width="9.140625" style="289"/>
    <col min="11263" max="11263" width="7.28515625" style="289" customWidth="1"/>
    <col min="11264" max="11264" width="53.5703125" style="289" customWidth="1"/>
    <col min="11265" max="11267" width="13.5703125" style="289" customWidth="1"/>
    <col min="11268" max="11518" width="9.140625" style="289"/>
    <col min="11519" max="11519" width="7.28515625" style="289" customWidth="1"/>
    <col min="11520" max="11520" width="53.5703125" style="289" customWidth="1"/>
    <col min="11521" max="11523" width="13.5703125" style="289" customWidth="1"/>
    <col min="11524" max="11774" width="9.140625" style="289"/>
    <col min="11775" max="11775" width="7.28515625" style="289" customWidth="1"/>
    <col min="11776" max="11776" width="53.5703125" style="289" customWidth="1"/>
    <col min="11777" max="11779" width="13.5703125" style="289" customWidth="1"/>
    <col min="11780" max="12030" width="9.140625" style="289"/>
    <col min="12031" max="12031" width="7.28515625" style="289" customWidth="1"/>
    <col min="12032" max="12032" width="53.5703125" style="289" customWidth="1"/>
    <col min="12033" max="12035" width="13.5703125" style="289" customWidth="1"/>
    <col min="12036" max="12286" width="9.140625" style="289"/>
    <col min="12287" max="12287" width="7.28515625" style="289" customWidth="1"/>
    <col min="12288" max="12288" width="53.5703125" style="289" customWidth="1"/>
    <col min="12289" max="12291" width="13.5703125" style="289" customWidth="1"/>
    <col min="12292" max="12542" width="9.140625" style="289"/>
    <col min="12543" max="12543" width="7.28515625" style="289" customWidth="1"/>
    <col min="12544" max="12544" width="53.5703125" style="289" customWidth="1"/>
    <col min="12545" max="12547" width="13.5703125" style="289" customWidth="1"/>
    <col min="12548" max="12798" width="9.140625" style="289"/>
    <col min="12799" max="12799" width="7.28515625" style="289" customWidth="1"/>
    <col min="12800" max="12800" width="53.5703125" style="289" customWidth="1"/>
    <col min="12801" max="12803" width="13.5703125" style="289" customWidth="1"/>
    <col min="12804" max="13054" width="9.140625" style="289"/>
    <col min="13055" max="13055" width="7.28515625" style="289" customWidth="1"/>
    <col min="13056" max="13056" width="53.5703125" style="289" customWidth="1"/>
    <col min="13057" max="13059" width="13.5703125" style="289" customWidth="1"/>
    <col min="13060" max="13310" width="9.140625" style="289"/>
    <col min="13311" max="13311" width="7.28515625" style="289" customWidth="1"/>
    <col min="13312" max="13312" width="53.5703125" style="289" customWidth="1"/>
    <col min="13313" max="13315" width="13.5703125" style="289" customWidth="1"/>
    <col min="13316" max="13566" width="9.140625" style="289"/>
    <col min="13567" max="13567" width="7.28515625" style="289" customWidth="1"/>
    <col min="13568" max="13568" width="53.5703125" style="289" customWidth="1"/>
    <col min="13569" max="13571" width="13.5703125" style="289" customWidth="1"/>
    <col min="13572" max="13822" width="9.140625" style="289"/>
    <col min="13823" max="13823" width="7.28515625" style="289" customWidth="1"/>
    <col min="13824" max="13824" width="53.5703125" style="289" customWidth="1"/>
    <col min="13825" max="13827" width="13.5703125" style="289" customWidth="1"/>
    <col min="13828" max="14078" width="9.140625" style="289"/>
    <col min="14079" max="14079" width="7.28515625" style="289" customWidth="1"/>
    <col min="14080" max="14080" width="53.5703125" style="289" customWidth="1"/>
    <col min="14081" max="14083" width="13.5703125" style="289" customWidth="1"/>
    <col min="14084" max="14334" width="9.140625" style="289"/>
    <col min="14335" max="14335" width="7.28515625" style="289" customWidth="1"/>
    <col min="14336" max="14336" width="53.5703125" style="289" customWidth="1"/>
    <col min="14337" max="14339" width="13.5703125" style="289" customWidth="1"/>
    <col min="14340" max="14590" width="9.140625" style="289"/>
    <col min="14591" max="14591" width="7.28515625" style="289" customWidth="1"/>
    <col min="14592" max="14592" width="53.5703125" style="289" customWidth="1"/>
    <col min="14593" max="14595" width="13.5703125" style="289" customWidth="1"/>
    <col min="14596" max="14846" width="9.140625" style="289"/>
    <col min="14847" max="14847" width="7.28515625" style="289" customWidth="1"/>
    <col min="14848" max="14848" width="53.5703125" style="289" customWidth="1"/>
    <col min="14849" max="14851" width="13.5703125" style="289" customWidth="1"/>
    <col min="14852" max="15102" width="9.140625" style="289"/>
    <col min="15103" max="15103" width="7.28515625" style="289" customWidth="1"/>
    <col min="15104" max="15104" width="53.5703125" style="289" customWidth="1"/>
    <col min="15105" max="15107" width="13.5703125" style="289" customWidth="1"/>
    <col min="15108" max="15358" width="9.140625" style="289"/>
    <col min="15359" max="15359" width="7.28515625" style="289" customWidth="1"/>
    <col min="15360" max="15360" width="53.5703125" style="289" customWidth="1"/>
    <col min="15361" max="15363" width="13.5703125" style="289" customWidth="1"/>
    <col min="15364" max="15614" width="9.140625" style="289"/>
    <col min="15615" max="15615" width="7.28515625" style="289" customWidth="1"/>
    <col min="15616" max="15616" width="53.5703125" style="289" customWidth="1"/>
    <col min="15617" max="15619" width="13.5703125" style="289" customWidth="1"/>
    <col min="15620" max="15870" width="9.140625" style="289"/>
    <col min="15871" max="15871" width="7.28515625" style="289" customWidth="1"/>
    <col min="15872" max="15872" width="53.5703125" style="289" customWidth="1"/>
    <col min="15873" max="15875" width="13.5703125" style="289" customWidth="1"/>
    <col min="15876" max="16126" width="9.140625" style="289"/>
    <col min="16127" max="16127" width="7.28515625" style="289" customWidth="1"/>
    <col min="16128" max="16128" width="53.5703125" style="289" customWidth="1"/>
    <col min="16129" max="16131" width="13.5703125" style="289" customWidth="1"/>
    <col min="16132" max="16384" width="9.140625" style="289"/>
  </cols>
  <sheetData>
    <row r="1" spans="1:5" ht="33.75" customHeight="1" x14ac:dyDescent="0.25">
      <c r="A1" s="417" t="s">
        <v>464</v>
      </c>
      <c r="B1" s="417"/>
      <c r="C1" s="417"/>
      <c r="D1" s="417"/>
      <c r="E1" s="417"/>
    </row>
    <row r="2" spans="1:5" x14ac:dyDescent="0.25">
      <c r="A2" s="290" t="s">
        <v>107</v>
      </c>
      <c r="B2" s="290"/>
      <c r="C2" s="290"/>
      <c r="D2" s="290"/>
      <c r="E2" s="290"/>
    </row>
    <row r="3" spans="1:5" ht="16.5" thickBot="1" x14ac:dyDescent="0.3">
      <c r="A3" s="291"/>
      <c r="B3" s="292"/>
      <c r="C3" s="106"/>
      <c r="D3" s="106"/>
      <c r="E3" s="106" t="str">
        <f>'[1]11.sz.mell'!F7</f>
        <v>Forintban!</v>
      </c>
    </row>
    <row r="4" spans="1:5" ht="24.75" thickBot="1" x14ac:dyDescent="0.3">
      <c r="A4" s="71" t="s">
        <v>110</v>
      </c>
      <c r="B4" s="72" t="s">
        <v>111</v>
      </c>
      <c r="C4" s="72" t="s">
        <v>465</v>
      </c>
      <c r="D4" s="72" t="s">
        <v>466</v>
      </c>
      <c r="E4" s="73" t="s">
        <v>462</v>
      </c>
    </row>
    <row r="5" spans="1:5" s="293" customFormat="1" ht="12" thickBot="1" x14ac:dyDescent="0.25">
      <c r="A5" s="58">
        <v>1</v>
      </c>
      <c r="B5" s="108">
        <v>2</v>
      </c>
      <c r="C5" s="108">
        <v>4</v>
      </c>
      <c r="D5" s="108">
        <v>3</v>
      </c>
      <c r="E5" s="109">
        <v>5</v>
      </c>
    </row>
    <row r="6" spans="1:5" s="294" customFormat="1" ht="13.5" thickBot="1" x14ac:dyDescent="0.25">
      <c r="A6" s="78" t="s">
        <v>4</v>
      </c>
      <c r="B6" s="79" t="s">
        <v>357</v>
      </c>
      <c r="C6" s="246"/>
      <c r="D6" s="246"/>
      <c r="E6" s="247">
        <f>'1.1.sz.mell.'!C5</f>
        <v>0</v>
      </c>
    </row>
    <row r="7" spans="1:5" s="294" customFormat="1" ht="13.5" thickBot="1" x14ac:dyDescent="0.25">
      <c r="A7" s="78" t="s">
        <v>10</v>
      </c>
      <c r="B7" s="79" t="s">
        <v>246</v>
      </c>
      <c r="C7" s="246">
        <v>260674665</v>
      </c>
      <c r="D7" s="246">
        <v>250364185</v>
      </c>
      <c r="E7" s="247">
        <f>'1.1.sz.mell.'!C6</f>
        <v>250985000</v>
      </c>
    </row>
    <row r="8" spans="1:5" s="294" customFormat="1" ht="13.5" thickBot="1" x14ac:dyDescent="0.25">
      <c r="A8" s="78" t="s">
        <v>20</v>
      </c>
      <c r="B8" s="79" t="s">
        <v>291</v>
      </c>
      <c r="C8" s="246"/>
      <c r="D8" s="246"/>
      <c r="E8" s="247">
        <f>'1.1.sz.mell.'!C13</f>
        <v>0</v>
      </c>
    </row>
    <row r="9" spans="1:5" s="80" customFormat="1" ht="12" customHeight="1" thickBot="1" x14ac:dyDescent="0.25">
      <c r="A9" s="78" t="s">
        <v>22</v>
      </c>
      <c r="B9" s="79" t="s">
        <v>143</v>
      </c>
      <c r="C9" s="59">
        <v>102572896</v>
      </c>
      <c r="D9" s="59">
        <f>SUM(D10:D20)</f>
        <v>82682262</v>
      </c>
      <c r="E9" s="59">
        <f t="shared" ref="E9" si="0">SUM(E10:E20)</f>
        <v>79915000</v>
      </c>
    </row>
    <row r="10" spans="1:5" s="80" customFormat="1" ht="12" customHeight="1" x14ac:dyDescent="0.2">
      <c r="A10" s="81" t="s">
        <v>417</v>
      </c>
      <c r="B10" s="82" t="s">
        <v>144</v>
      </c>
      <c r="C10" s="83"/>
      <c r="D10" s="83"/>
      <c r="E10" s="83">
        <f>'1.1.sz.mell.'!C28</f>
        <v>0</v>
      </c>
    </row>
    <row r="11" spans="1:5" s="80" customFormat="1" ht="12" customHeight="1" x14ac:dyDescent="0.2">
      <c r="A11" s="81" t="s">
        <v>418</v>
      </c>
      <c r="B11" s="85" t="s">
        <v>145</v>
      </c>
      <c r="C11" s="86">
        <v>57197382</v>
      </c>
      <c r="D11" s="86">
        <v>32883921</v>
      </c>
      <c r="E11" s="83">
        <f>'1.1.sz.mell.'!C29</f>
        <v>0</v>
      </c>
    </row>
    <row r="12" spans="1:5" s="80" customFormat="1" ht="12" customHeight="1" x14ac:dyDescent="0.2">
      <c r="A12" s="81" t="s">
        <v>419</v>
      </c>
      <c r="B12" s="85" t="s">
        <v>146</v>
      </c>
      <c r="C12" s="86"/>
      <c r="D12" s="86"/>
      <c r="E12" s="83">
        <f>'1.1.sz.mell.'!C30</f>
        <v>0</v>
      </c>
    </row>
    <row r="13" spans="1:5" s="80" customFormat="1" ht="12" customHeight="1" x14ac:dyDescent="0.2">
      <c r="A13" s="81" t="s">
        <v>420</v>
      </c>
      <c r="B13" s="85" t="s">
        <v>148</v>
      </c>
      <c r="C13" s="86"/>
      <c r="D13" s="86"/>
      <c r="E13" s="83">
        <f>'1.1.sz.mell.'!C31</f>
        <v>0</v>
      </c>
    </row>
    <row r="14" spans="1:5" s="80" customFormat="1" ht="12" customHeight="1" x14ac:dyDescent="0.2">
      <c r="A14" s="81" t="s">
        <v>421</v>
      </c>
      <c r="B14" s="85" t="s">
        <v>150</v>
      </c>
      <c r="C14" s="86">
        <v>41833947</v>
      </c>
      <c r="D14" s="86">
        <v>40752907</v>
      </c>
      <c r="E14" s="83">
        <f>'1.1.sz.mell.'!C32</f>
        <v>0</v>
      </c>
    </row>
    <row r="15" spans="1:5" s="80" customFormat="1" ht="12" customHeight="1" x14ac:dyDescent="0.2">
      <c r="A15" s="81" t="s">
        <v>422</v>
      </c>
      <c r="B15" s="85" t="s">
        <v>152</v>
      </c>
      <c r="C15" s="86">
        <v>3536911</v>
      </c>
      <c r="D15" s="86">
        <v>3068324</v>
      </c>
      <c r="E15" s="83">
        <f>'1.1.sz.mell.'!C33</f>
        <v>0</v>
      </c>
    </row>
    <row r="16" spans="1:5" s="80" customFormat="1" ht="12" customHeight="1" x14ac:dyDescent="0.2">
      <c r="A16" s="81" t="s">
        <v>423</v>
      </c>
      <c r="B16" s="85" t="s">
        <v>154</v>
      </c>
      <c r="C16" s="86"/>
      <c r="D16" s="86">
        <v>1000000</v>
      </c>
      <c r="E16" s="83">
        <f>'1.1.sz.mell.'!C34</f>
        <v>0</v>
      </c>
    </row>
    <row r="17" spans="1:5" s="80" customFormat="1" ht="12" customHeight="1" x14ac:dyDescent="0.2">
      <c r="A17" s="81" t="s">
        <v>424</v>
      </c>
      <c r="B17" s="85" t="s">
        <v>156</v>
      </c>
      <c r="C17" s="86">
        <v>4300</v>
      </c>
      <c r="D17" s="86">
        <v>3335</v>
      </c>
      <c r="E17" s="83">
        <f>'1.1.sz.mell.'!C35</f>
        <v>0</v>
      </c>
    </row>
    <row r="18" spans="1:5" s="80" customFormat="1" ht="12" customHeight="1" x14ac:dyDescent="0.2">
      <c r="A18" s="81" t="s">
        <v>425</v>
      </c>
      <c r="B18" s="85" t="s">
        <v>158</v>
      </c>
      <c r="C18" s="92">
        <v>323</v>
      </c>
      <c r="D18" s="92"/>
      <c r="E18" s="83">
        <f>'1.1.sz.mell.'!C36</f>
        <v>0</v>
      </c>
    </row>
    <row r="19" spans="1:5" s="80" customFormat="1" ht="12" customHeight="1" x14ac:dyDescent="0.2">
      <c r="A19" s="81" t="s">
        <v>441</v>
      </c>
      <c r="B19" s="88" t="s">
        <v>439</v>
      </c>
      <c r="C19" s="93"/>
      <c r="D19" s="93"/>
      <c r="E19" s="83">
        <f>'1.1.sz.mell.'!C37</f>
        <v>0</v>
      </c>
    </row>
    <row r="20" spans="1:5" s="80" customFormat="1" ht="12" customHeight="1" thickBot="1" x14ac:dyDescent="0.25">
      <c r="A20" s="81" t="s">
        <v>442</v>
      </c>
      <c r="B20" s="88" t="s">
        <v>160</v>
      </c>
      <c r="C20" s="93">
        <v>33</v>
      </c>
      <c r="D20" s="93">
        <v>4973775</v>
      </c>
      <c r="E20" s="83">
        <f>'1.1.sz.mell.'!C38</f>
        <v>79915000</v>
      </c>
    </row>
    <row r="21" spans="1:5" s="294" customFormat="1" ht="13.5" thickBot="1" x14ac:dyDescent="0.25">
      <c r="A21" s="78" t="s">
        <v>29</v>
      </c>
      <c r="B21" s="79" t="s">
        <v>386</v>
      </c>
      <c r="C21" s="265">
        <v>0</v>
      </c>
      <c r="D21" s="265">
        <f>SUM(D22:D26)</f>
        <v>0</v>
      </c>
      <c r="E21" s="266">
        <f>SUM(E22:E26)</f>
        <v>0</v>
      </c>
    </row>
    <row r="22" spans="1:5" s="294" customFormat="1" ht="12.75" x14ac:dyDescent="0.2">
      <c r="A22" s="84" t="s">
        <v>31</v>
      </c>
      <c r="B22" s="19" t="s">
        <v>32</v>
      </c>
      <c r="C22" s="264"/>
      <c r="D22" s="264"/>
      <c r="E22" s="62">
        <f>'1.1.sz.mell.'!C40</f>
        <v>0</v>
      </c>
    </row>
    <row r="23" spans="1:5" s="294" customFormat="1" ht="12.75" x14ac:dyDescent="0.2">
      <c r="A23" s="84" t="s">
        <v>33</v>
      </c>
      <c r="B23" s="19" t="s">
        <v>34</v>
      </c>
      <c r="C23" s="264"/>
      <c r="D23" s="264"/>
      <c r="E23" s="62">
        <f>'1.1.sz.mell.'!C41</f>
        <v>0</v>
      </c>
    </row>
    <row r="24" spans="1:5" s="294" customFormat="1" ht="12.75" x14ac:dyDescent="0.2">
      <c r="A24" s="87" t="s">
        <v>35</v>
      </c>
      <c r="B24" s="19" t="s">
        <v>387</v>
      </c>
      <c r="C24" s="297"/>
      <c r="D24" s="297"/>
      <c r="E24" s="62">
        <f>'1.1.sz.mell.'!C42</f>
        <v>0</v>
      </c>
    </row>
    <row r="25" spans="1:5" s="294" customFormat="1" ht="12.75" x14ac:dyDescent="0.2">
      <c r="A25" s="87" t="s">
        <v>147</v>
      </c>
      <c r="B25" s="19" t="s">
        <v>162</v>
      </c>
      <c r="C25" s="297"/>
      <c r="D25" s="297"/>
      <c r="E25" s="62">
        <f>'1.1.sz.mell.'!C43</f>
        <v>0</v>
      </c>
    </row>
    <row r="26" spans="1:5" s="294" customFormat="1" ht="13.5" thickBot="1" x14ac:dyDescent="0.25">
      <c r="A26" s="87" t="s">
        <v>149</v>
      </c>
      <c r="B26" s="298" t="s">
        <v>164</v>
      </c>
      <c r="C26" s="297"/>
      <c r="D26" s="297"/>
      <c r="E26" s="62">
        <f>'1.1.sz.mell.'!C44</f>
        <v>0</v>
      </c>
    </row>
    <row r="27" spans="1:5" s="294" customFormat="1" ht="13.5" thickBot="1" x14ac:dyDescent="0.25">
      <c r="A27" s="78" t="s">
        <v>37</v>
      </c>
      <c r="B27" s="79" t="s">
        <v>38</v>
      </c>
      <c r="C27" s="246">
        <v>113250</v>
      </c>
      <c r="D27" s="246">
        <v>90000</v>
      </c>
      <c r="E27" s="247">
        <f>'1.1.sz.mell.'!C45</f>
        <v>0</v>
      </c>
    </row>
    <row r="28" spans="1:5" s="294" customFormat="1" ht="13.5" thickBot="1" x14ac:dyDescent="0.25">
      <c r="A28" s="78" t="s">
        <v>39</v>
      </c>
      <c r="B28" s="79" t="s">
        <v>40</v>
      </c>
      <c r="C28" s="249"/>
      <c r="D28" s="249"/>
      <c r="E28" s="217">
        <f>'1.1.sz.mell.'!C50</f>
        <v>0</v>
      </c>
    </row>
    <row r="29" spans="1:5" s="294" customFormat="1" ht="13.5" thickBot="1" x14ac:dyDescent="0.25">
      <c r="A29" s="78" t="s">
        <v>41</v>
      </c>
      <c r="B29" s="299" t="s">
        <v>366</v>
      </c>
      <c r="C29" s="300">
        <v>363360811</v>
      </c>
      <c r="D29" s="300">
        <f t="shared" ref="D29:E29" si="1">+D6+D7+D8+D9+D21+D27+D28</f>
        <v>333136447</v>
      </c>
      <c r="E29" s="300">
        <f t="shared" si="1"/>
        <v>330900000</v>
      </c>
    </row>
    <row r="30" spans="1:5" s="294" customFormat="1" ht="13.5" thickBot="1" x14ac:dyDescent="0.25">
      <c r="A30" s="78" t="s">
        <v>43</v>
      </c>
      <c r="B30" s="79" t="s">
        <v>388</v>
      </c>
      <c r="C30" s="248">
        <v>0</v>
      </c>
      <c r="D30" s="248">
        <v>0</v>
      </c>
      <c r="E30" s="250">
        <f>SUM(E31:E33)</f>
        <v>0</v>
      </c>
    </row>
    <row r="31" spans="1:5" s="294" customFormat="1" ht="12.75" x14ac:dyDescent="0.2">
      <c r="A31" s="84" t="s">
        <v>45</v>
      </c>
      <c r="B31" s="301" t="s">
        <v>309</v>
      </c>
      <c r="C31" s="295"/>
      <c r="D31" s="295"/>
      <c r="E31" s="296"/>
    </row>
    <row r="32" spans="1:5" s="294" customFormat="1" ht="12.75" x14ac:dyDescent="0.2">
      <c r="A32" s="84" t="s">
        <v>47</v>
      </c>
      <c r="B32" s="301" t="s">
        <v>389</v>
      </c>
      <c r="C32" s="295"/>
      <c r="D32" s="295"/>
      <c r="E32" s="296"/>
    </row>
    <row r="33" spans="1:5" s="294" customFormat="1" ht="13.5" thickBot="1" x14ac:dyDescent="0.25">
      <c r="A33" s="302" t="s">
        <v>49</v>
      </c>
      <c r="B33" s="303" t="s">
        <v>312</v>
      </c>
      <c r="C33" s="304"/>
      <c r="D33" s="304"/>
      <c r="E33" s="305"/>
    </row>
    <row r="34" spans="1:5" s="294" customFormat="1" ht="13.5" thickBot="1" x14ac:dyDescent="0.25">
      <c r="A34" s="78" t="s">
        <v>51</v>
      </c>
      <c r="B34" s="79" t="s">
        <v>390</v>
      </c>
      <c r="C34" s="306"/>
      <c r="D34" s="306"/>
      <c r="E34" s="307"/>
    </row>
    <row r="35" spans="1:5" s="294" customFormat="1" ht="13.5" thickBot="1" x14ac:dyDescent="0.25">
      <c r="A35" s="78" t="s">
        <v>251</v>
      </c>
      <c r="B35" s="79" t="s">
        <v>391</v>
      </c>
      <c r="C35" s="308">
        <v>14469924</v>
      </c>
      <c r="D35" s="308">
        <f t="shared" ref="D35:E35" si="2">SUM(D36:D37)</f>
        <v>36657429</v>
      </c>
      <c r="E35" s="308">
        <f t="shared" si="2"/>
        <v>24952227</v>
      </c>
    </row>
    <row r="36" spans="1:5" s="294" customFormat="1" ht="12.75" x14ac:dyDescent="0.2">
      <c r="A36" s="84" t="s">
        <v>187</v>
      </c>
      <c r="B36" s="301" t="s">
        <v>198</v>
      </c>
      <c r="C36" s="295">
        <v>14469924</v>
      </c>
      <c r="D36" s="295">
        <v>36657429</v>
      </c>
      <c r="E36" s="296">
        <f>'1.1.sz.mell.'!C66</f>
        <v>24952227</v>
      </c>
    </row>
    <row r="37" spans="1:5" s="294" customFormat="1" ht="13.5" thickBot="1" x14ac:dyDescent="0.25">
      <c r="A37" s="87" t="s">
        <v>189</v>
      </c>
      <c r="B37" s="309" t="s">
        <v>200</v>
      </c>
      <c r="C37" s="310"/>
      <c r="D37" s="310"/>
      <c r="E37" s="296">
        <f>'1.1.sz.mell.'!C67</f>
        <v>0</v>
      </c>
    </row>
    <row r="38" spans="1:5" s="294" customFormat="1" ht="13.5" thickBot="1" x14ac:dyDescent="0.25">
      <c r="A38" s="78" t="s">
        <v>252</v>
      </c>
      <c r="B38" s="79" t="s">
        <v>392</v>
      </c>
      <c r="C38" s="312">
        <v>0</v>
      </c>
      <c r="D38" s="312">
        <v>0</v>
      </c>
      <c r="E38" s="313">
        <f>SUM(E39:E41)</f>
        <v>0</v>
      </c>
    </row>
    <row r="39" spans="1:5" s="294" customFormat="1" ht="12.75" x14ac:dyDescent="0.2">
      <c r="A39" s="84" t="s">
        <v>197</v>
      </c>
      <c r="B39" s="301" t="s">
        <v>204</v>
      </c>
      <c r="C39" s="295"/>
      <c r="D39" s="295"/>
      <c r="E39" s="296"/>
    </row>
    <row r="40" spans="1:5" s="294" customFormat="1" ht="12.75" x14ac:dyDescent="0.2">
      <c r="A40" s="84" t="s">
        <v>199</v>
      </c>
      <c r="B40" s="301" t="s">
        <v>206</v>
      </c>
      <c r="C40" s="295"/>
      <c r="D40" s="295"/>
      <c r="E40" s="296"/>
    </row>
    <row r="41" spans="1:5" s="294" customFormat="1" ht="13.5" thickBot="1" x14ac:dyDescent="0.25">
      <c r="A41" s="87" t="s">
        <v>393</v>
      </c>
      <c r="B41" s="309" t="s">
        <v>208</v>
      </c>
      <c r="C41" s="310"/>
      <c r="D41" s="310"/>
      <c r="E41" s="311"/>
    </row>
    <row r="42" spans="1:5" s="294" customFormat="1" ht="13.5" thickBot="1" x14ac:dyDescent="0.25">
      <c r="A42" s="78" t="s">
        <v>253</v>
      </c>
      <c r="B42" s="79" t="s">
        <v>394</v>
      </c>
      <c r="C42" s="314"/>
      <c r="D42" s="314"/>
      <c r="E42" s="315"/>
    </row>
    <row r="43" spans="1:5" s="294" customFormat="1" ht="13.5" thickBot="1" x14ac:dyDescent="0.25">
      <c r="A43" s="78" t="s">
        <v>256</v>
      </c>
      <c r="B43" s="79" t="s">
        <v>220</v>
      </c>
      <c r="C43" s="306"/>
      <c r="D43" s="306"/>
      <c r="E43" s="307"/>
    </row>
    <row r="44" spans="1:5" s="294" customFormat="1" ht="13.5" thickBot="1" x14ac:dyDescent="0.25">
      <c r="A44" s="78" t="s">
        <v>259</v>
      </c>
      <c r="B44" s="79" t="s">
        <v>395</v>
      </c>
      <c r="C44" s="248">
        <v>14469924</v>
      </c>
      <c r="D44" s="248">
        <f>+D30+D34+D35+D38+D42+D43</f>
        <v>36657429</v>
      </c>
      <c r="E44" s="250">
        <f>+E30+E34+E35+E38+E42+E43</f>
        <v>24952227</v>
      </c>
    </row>
    <row r="45" spans="1:5" s="294" customFormat="1" ht="13.5" thickBot="1" x14ac:dyDescent="0.25">
      <c r="A45" s="78" t="s">
        <v>262</v>
      </c>
      <c r="B45" s="79" t="s">
        <v>396</v>
      </c>
      <c r="C45" s="248">
        <v>377830735</v>
      </c>
      <c r="D45" s="248">
        <f>+D29+D44</f>
        <v>369793876</v>
      </c>
      <c r="E45" s="250">
        <f>+E29+E44</f>
        <v>355852227</v>
      </c>
    </row>
    <row r="46" spans="1:5" x14ac:dyDescent="0.25">
      <c r="A46" s="418"/>
      <c r="B46" s="418"/>
      <c r="C46" s="289"/>
      <c r="D46" s="289"/>
      <c r="E46" s="289"/>
    </row>
    <row r="47" spans="1:5" s="293" customFormat="1" x14ac:dyDescent="0.2">
      <c r="A47" s="386" t="s">
        <v>225</v>
      </c>
      <c r="B47" s="386"/>
      <c r="C47" s="386"/>
      <c r="D47" s="386"/>
      <c r="E47" s="386"/>
    </row>
    <row r="48" spans="1:5" ht="11.25" customHeight="1" thickBot="1" x14ac:dyDescent="0.3">
      <c r="A48" s="385"/>
      <c r="B48" s="385"/>
      <c r="C48" s="106"/>
      <c r="D48" s="106"/>
      <c r="E48" s="106" t="str">
        <f>E3</f>
        <v>Forintban!</v>
      </c>
    </row>
    <row r="49" spans="1:5" ht="24.75" thickBot="1" x14ac:dyDescent="0.3">
      <c r="A49" s="71" t="s">
        <v>325</v>
      </c>
      <c r="B49" s="72" t="s">
        <v>227</v>
      </c>
      <c r="C49" s="72" t="s">
        <v>465</v>
      </c>
      <c r="D49" s="72" t="s">
        <v>466</v>
      </c>
      <c r="E49" s="73" t="str">
        <f>+E4</f>
        <v>2022. évi előirányzat</v>
      </c>
    </row>
    <row r="50" spans="1:5" ht="16.5" thickBot="1" x14ac:dyDescent="0.3">
      <c r="A50" s="58">
        <v>1</v>
      </c>
      <c r="B50" s="108">
        <v>2</v>
      </c>
      <c r="C50" s="108">
        <v>3</v>
      </c>
      <c r="D50" s="108">
        <v>4</v>
      </c>
      <c r="E50" s="245">
        <v>5</v>
      </c>
    </row>
    <row r="51" spans="1:5" ht="16.5" thickBot="1" x14ac:dyDescent="0.3">
      <c r="A51" s="78" t="s">
        <v>4</v>
      </c>
      <c r="B51" s="119" t="s">
        <v>416</v>
      </c>
      <c r="C51" s="265">
        <v>340776337</v>
      </c>
      <c r="D51" s="265">
        <f>+D52+D53+D54+D55+D56+D57</f>
        <v>342471665</v>
      </c>
      <c r="E51" s="59">
        <f>+E52+E53+E54+E55+E56+E57</f>
        <v>355022227</v>
      </c>
    </row>
    <row r="52" spans="1:5" x14ac:dyDescent="0.25">
      <c r="A52" s="113" t="s">
        <v>5</v>
      </c>
      <c r="B52" s="114" t="s">
        <v>55</v>
      </c>
      <c r="C52" s="316">
        <v>209777009</v>
      </c>
      <c r="D52" s="316">
        <v>227797974</v>
      </c>
      <c r="E52" s="317">
        <f>'1.1.sz.mell.'!C86</f>
        <v>223536000</v>
      </c>
    </row>
    <row r="53" spans="1:5" x14ac:dyDescent="0.25">
      <c r="A53" s="84" t="s">
        <v>6</v>
      </c>
      <c r="B53" s="19" t="s">
        <v>56</v>
      </c>
      <c r="C53" s="264">
        <v>34654388</v>
      </c>
      <c r="D53" s="264">
        <v>34721437</v>
      </c>
      <c r="E53" s="62">
        <f>'1.1.sz.mell.'!C87</f>
        <v>30380000</v>
      </c>
    </row>
    <row r="54" spans="1:5" ht="16.5" customHeight="1" x14ac:dyDescent="0.25">
      <c r="A54" s="84" t="s">
        <v>7</v>
      </c>
      <c r="B54" s="19" t="s">
        <v>57</v>
      </c>
      <c r="C54" s="297">
        <v>66903335</v>
      </c>
      <c r="D54" s="297">
        <v>66246369</v>
      </c>
      <c r="E54" s="214">
        <f>'1.1.sz.mell.'!C88</f>
        <v>71685000</v>
      </c>
    </row>
    <row r="55" spans="1:5" ht="16.5" customHeight="1" x14ac:dyDescent="0.25">
      <c r="A55" s="84" t="s">
        <v>8</v>
      </c>
      <c r="B55" s="116" t="s">
        <v>58</v>
      </c>
      <c r="C55" s="297"/>
      <c r="D55" s="297"/>
      <c r="E55" s="214">
        <f>'1.1.sz.mell.'!C89</f>
        <v>0</v>
      </c>
    </row>
    <row r="56" spans="1:5" ht="16.5" customHeight="1" x14ac:dyDescent="0.25">
      <c r="A56" s="84" t="s">
        <v>9</v>
      </c>
      <c r="B56" s="117" t="s">
        <v>59</v>
      </c>
      <c r="C56" s="297">
        <v>29441605</v>
      </c>
      <c r="D56" s="297">
        <v>13705885</v>
      </c>
      <c r="E56" s="214">
        <f>'1.1.sz.mell.'!C90</f>
        <v>7516351</v>
      </c>
    </row>
    <row r="57" spans="1:5" ht="16.5" customHeight="1" thickBot="1" x14ac:dyDescent="0.3">
      <c r="A57" s="84" t="s">
        <v>379</v>
      </c>
      <c r="B57" s="116" t="s">
        <v>250</v>
      </c>
      <c r="C57" s="264"/>
      <c r="D57" s="264"/>
      <c r="E57" s="62">
        <f>'1.1.sz.mell.'!C97</f>
        <v>21904876</v>
      </c>
    </row>
    <row r="58" spans="1:5" ht="16.5" customHeight="1" thickBot="1" x14ac:dyDescent="0.3">
      <c r="A58" s="78" t="s">
        <v>10</v>
      </c>
      <c r="B58" s="79" t="s">
        <v>415</v>
      </c>
      <c r="C58" s="265">
        <v>396969</v>
      </c>
      <c r="D58" s="265">
        <f>+D59+D61+D63</f>
        <v>2369984</v>
      </c>
      <c r="E58" s="266">
        <f>+E59+E61+E63</f>
        <v>830000</v>
      </c>
    </row>
    <row r="59" spans="1:5" ht="16.5" customHeight="1" x14ac:dyDescent="0.25">
      <c r="A59" s="81" t="s">
        <v>12</v>
      </c>
      <c r="B59" s="22" t="s">
        <v>397</v>
      </c>
      <c r="C59" s="262">
        <v>396969</v>
      </c>
      <c r="D59" s="262">
        <v>2369984</v>
      </c>
      <c r="E59" s="263">
        <f>'1.1.sz.mell.'!C92</f>
        <v>830000</v>
      </c>
    </row>
    <row r="60" spans="1:5" ht="16.5" customHeight="1" x14ac:dyDescent="0.25">
      <c r="A60" s="81" t="s">
        <v>14</v>
      </c>
      <c r="B60" s="22" t="s">
        <v>398</v>
      </c>
      <c r="C60" s="262"/>
      <c r="D60" s="262"/>
      <c r="E60" s="263"/>
    </row>
    <row r="61" spans="1:5" ht="16.5" customHeight="1" x14ac:dyDescent="0.25">
      <c r="A61" s="81" t="s">
        <v>16</v>
      </c>
      <c r="B61" s="19" t="s">
        <v>62</v>
      </c>
      <c r="C61" s="264"/>
      <c r="D61" s="264"/>
      <c r="E61" s="62"/>
    </row>
    <row r="62" spans="1:5" ht="16.5" customHeight="1" x14ac:dyDescent="0.25">
      <c r="A62" s="81" t="s">
        <v>18</v>
      </c>
      <c r="B62" s="19" t="s">
        <v>232</v>
      </c>
      <c r="C62" s="264"/>
      <c r="D62" s="264"/>
      <c r="E62" s="62"/>
    </row>
    <row r="63" spans="1:5" ht="16.5" customHeight="1" thickBot="1" x14ac:dyDescent="0.3">
      <c r="A63" s="81" t="s">
        <v>116</v>
      </c>
      <c r="B63" s="19" t="s">
        <v>399</v>
      </c>
      <c r="C63" s="264"/>
      <c r="D63" s="264"/>
      <c r="E63" s="62"/>
    </row>
    <row r="64" spans="1:5" ht="16.5" thickBot="1" x14ac:dyDescent="0.3">
      <c r="A64" s="78" t="s">
        <v>20</v>
      </c>
      <c r="B64" s="318" t="s">
        <v>400</v>
      </c>
      <c r="C64" s="265">
        <v>341173306</v>
      </c>
      <c r="D64" s="265">
        <f t="shared" ref="D64:E64" si="3">+D51+D58</f>
        <v>344841649</v>
      </c>
      <c r="E64" s="265">
        <f t="shared" si="3"/>
        <v>355852227</v>
      </c>
    </row>
    <row r="65" spans="1:5" ht="16.5" thickBot="1" x14ac:dyDescent="0.3">
      <c r="A65" s="78" t="s">
        <v>22</v>
      </c>
      <c r="B65" s="79" t="s">
        <v>401</v>
      </c>
      <c r="C65" s="265">
        <v>0</v>
      </c>
      <c r="D65" s="265">
        <f t="shared" ref="D65:E65" si="4">SUM(D66:D68)</f>
        <v>0</v>
      </c>
      <c r="E65" s="265">
        <f t="shared" si="4"/>
        <v>0</v>
      </c>
    </row>
    <row r="66" spans="1:5" x14ac:dyDescent="0.25">
      <c r="A66" s="84" t="s">
        <v>24</v>
      </c>
      <c r="B66" s="319" t="s">
        <v>402</v>
      </c>
      <c r="C66" s="320"/>
      <c r="D66" s="320"/>
      <c r="E66" s="213"/>
    </row>
    <row r="67" spans="1:5" x14ac:dyDescent="0.25">
      <c r="A67" s="84" t="s">
        <v>25</v>
      </c>
      <c r="B67" s="321" t="s">
        <v>403</v>
      </c>
      <c r="C67" s="297"/>
      <c r="D67" s="297"/>
      <c r="E67" s="214"/>
    </row>
    <row r="68" spans="1:5" s="294" customFormat="1" ht="13.5" thickBot="1" x14ac:dyDescent="0.25">
      <c r="A68" s="84" t="s">
        <v>27</v>
      </c>
      <c r="B68" s="321" t="s">
        <v>404</v>
      </c>
      <c r="C68" s="297"/>
      <c r="D68" s="297"/>
      <c r="E68" s="214"/>
    </row>
    <row r="69" spans="1:5" ht="16.5" thickBot="1" x14ac:dyDescent="0.3">
      <c r="A69" s="78" t="s">
        <v>29</v>
      </c>
      <c r="B69" s="24" t="s">
        <v>405</v>
      </c>
      <c r="C69" s="265">
        <v>0</v>
      </c>
      <c r="D69" s="265">
        <v>0</v>
      </c>
      <c r="E69" s="266">
        <f>SUM(E70:E73)</f>
        <v>0</v>
      </c>
    </row>
    <row r="70" spans="1:5" x14ac:dyDescent="0.25">
      <c r="A70" s="84" t="s">
        <v>31</v>
      </c>
      <c r="B70" s="321" t="s">
        <v>406</v>
      </c>
      <c r="C70" s="297"/>
      <c r="D70" s="297"/>
      <c r="E70" s="214"/>
    </row>
    <row r="71" spans="1:5" x14ac:dyDescent="0.25">
      <c r="A71" s="84" t="s">
        <v>33</v>
      </c>
      <c r="B71" s="321" t="s">
        <v>407</v>
      </c>
      <c r="C71" s="297"/>
      <c r="D71" s="297"/>
      <c r="E71" s="214"/>
    </row>
    <row r="72" spans="1:5" x14ac:dyDescent="0.25">
      <c r="A72" s="84" t="s">
        <v>35</v>
      </c>
      <c r="B72" s="321" t="s">
        <v>408</v>
      </c>
      <c r="C72" s="297"/>
      <c r="D72" s="297"/>
      <c r="E72" s="214"/>
    </row>
    <row r="73" spans="1:5" ht="16.5" thickBot="1" x14ac:dyDescent="0.3">
      <c r="A73" s="84" t="s">
        <v>147</v>
      </c>
      <c r="B73" s="321" t="s">
        <v>409</v>
      </c>
      <c r="C73" s="297"/>
      <c r="D73" s="297"/>
      <c r="E73" s="214"/>
    </row>
    <row r="74" spans="1:5" ht="16.5" thickBot="1" x14ac:dyDescent="0.3">
      <c r="A74" s="78" t="s">
        <v>37</v>
      </c>
      <c r="B74" s="24" t="s">
        <v>410</v>
      </c>
      <c r="C74" s="265">
        <v>0</v>
      </c>
      <c r="D74" s="265">
        <v>0</v>
      </c>
      <c r="E74" s="266">
        <f>SUM(E75:E78)</f>
        <v>0</v>
      </c>
    </row>
    <row r="75" spans="1:5" x14ac:dyDescent="0.25">
      <c r="A75" s="84" t="s">
        <v>76</v>
      </c>
      <c r="B75" s="321" t="s">
        <v>86</v>
      </c>
      <c r="C75" s="297"/>
      <c r="D75" s="297"/>
      <c r="E75" s="214"/>
    </row>
    <row r="76" spans="1:5" x14ac:dyDescent="0.25">
      <c r="A76" s="84" t="s">
        <v>78</v>
      </c>
      <c r="B76" s="321" t="s">
        <v>88</v>
      </c>
      <c r="C76" s="297"/>
      <c r="D76" s="297"/>
      <c r="E76" s="214"/>
    </row>
    <row r="77" spans="1:5" x14ac:dyDescent="0.25">
      <c r="A77" s="84" t="s">
        <v>80</v>
      </c>
      <c r="B77" s="321" t="s">
        <v>411</v>
      </c>
      <c r="C77" s="297"/>
      <c r="D77" s="297"/>
      <c r="E77" s="214"/>
    </row>
    <row r="78" spans="1:5" ht="16.5" thickBot="1" x14ac:dyDescent="0.3">
      <c r="A78" s="84" t="s">
        <v>82</v>
      </c>
      <c r="B78" s="321" t="s">
        <v>310</v>
      </c>
      <c r="C78" s="297"/>
      <c r="D78" s="297"/>
      <c r="E78" s="214"/>
    </row>
    <row r="79" spans="1:5" ht="16.5" thickBot="1" x14ac:dyDescent="0.3">
      <c r="A79" s="78" t="s">
        <v>39</v>
      </c>
      <c r="B79" s="24" t="s">
        <v>412</v>
      </c>
      <c r="C79" s="246"/>
      <c r="D79" s="246"/>
      <c r="E79" s="247"/>
    </row>
    <row r="80" spans="1:5" ht="16.5" thickBot="1" x14ac:dyDescent="0.3">
      <c r="A80" s="78" t="s">
        <v>41</v>
      </c>
      <c r="B80" s="24" t="s">
        <v>354</v>
      </c>
      <c r="C80" s="246"/>
      <c r="D80" s="246"/>
      <c r="E80" s="247"/>
    </row>
    <row r="81" spans="1:5" ht="16.5" thickBot="1" x14ac:dyDescent="0.3">
      <c r="A81" s="78" t="s">
        <v>43</v>
      </c>
      <c r="B81" s="79" t="s">
        <v>413</v>
      </c>
      <c r="C81" s="248">
        <v>0</v>
      </c>
      <c r="D81" s="248">
        <f t="shared" ref="D81:E81" si="5">+D65+D69+D74+D79+D80</f>
        <v>0</v>
      </c>
      <c r="E81" s="248">
        <f t="shared" si="5"/>
        <v>0</v>
      </c>
    </row>
    <row r="82" spans="1:5" ht="16.5" thickBot="1" x14ac:dyDescent="0.3">
      <c r="A82" s="78" t="s">
        <v>51</v>
      </c>
      <c r="B82" s="79" t="s">
        <v>414</v>
      </c>
      <c r="C82" s="248">
        <v>341173306</v>
      </c>
      <c r="D82" s="248">
        <f t="shared" ref="D82:E82" si="6">+D64+D81</f>
        <v>344841649</v>
      </c>
      <c r="E82" s="248">
        <f t="shared" si="6"/>
        <v>355852227</v>
      </c>
    </row>
  </sheetData>
  <mergeCells count="4">
    <mergeCell ref="A1:E1"/>
    <mergeCell ref="A46:B46"/>
    <mergeCell ref="A47:E47"/>
    <mergeCell ref="A48:B48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F21"/>
  <sheetViews>
    <sheetView view="pageBreakPreview" zoomScale="145" zoomScaleNormal="100" zoomScaleSheetLayoutView="145" workbookViewId="0">
      <selection activeCell="C1" sqref="C1:E1"/>
    </sheetView>
  </sheetViews>
  <sheetFormatPr defaultColWidth="9.140625" defaultRowHeight="12.75" x14ac:dyDescent="0.2"/>
  <cols>
    <col min="1" max="1" width="33.140625" style="337" customWidth="1"/>
    <col min="2" max="5" width="21" style="337" customWidth="1"/>
    <col min="6" max="16384" width="9.140625" style="337"/>
  </cols>
  <sheetData>
    <row r="1" spans="1:6" customFormat="1" ht="15" x14ac:dyDescent="0.25">
      <c r="A1" s="419" t="s">
        <v>444</v>
      </c>
      <c r="B1" s="419"/>
      <c r="C1" s="420" t="s">
        <v>461</v>
      </c>
      <c r="D1" s="420"/>
      <c r="E1" s="420"/>
      <c r="F1" s="357"/>
    </row>
    <row r="2" spans="1:6" customFormat="1" ht="15.75" thickBot="1" x14ac:dyDescent="0.3">
      <c r="A2" s="358"/>
      <c r="B2" s="358"/>
      <c r="C2" s="358"/>
      <c r="D2" s="358"/>
      <c r="E2" s="359"/>
      <c r="F2" s="357"/>
    </row>
    <row r="3" spans="1:6" customFormat="1" ht="15.75" thickBot="1" x14ac:dyDescent="0.3">
      <c r="A3" s="422" t="s">
        <v>426</v>
      </c>
      <c r="B3" s="425" t="s">
        <v>445</v>
      </c>
      <c r="C3" s="426"/>
      <c r="D3" s="426"/>
      <c r="E3" s="427"/>
      <c r="F3" s="357"/>
    </row>
    <row r="4" spans="1:6" customFormat="1" ht="15.75" thickBot="1" x14ac:dyDescent="0.3">
      <c r="A4" s="423"/>
      <c r="B4" s="428" t="s">
        <v>446</v>
      </c>
      <c r="C4" s="431" t="s">
        <v>447</v>
      </c>
      <c r="D4" s="432"/>
      <c r="E4" s="433"/>
      <c r="F4" s="357"/>
    </row>
    <row r="5" spans="1:6" customFormat="1" ht="15" x14ac:dyDescent="0.25">
      <c r="A5" s="423"/>
      <c r="B5" s="429"/>
      <c r="C5" s="428" t="s">
        <v>457</v>
      </c>
      <c r="D5" s="428" t="s">
        <v>458</v>
      </c>
      <c r="E5" s="428" t="s">
        <v>459</v>
      </c>
      <c r="F5" s="357"/>
    </row>
    <row r="6" spans="1:6" customFormat="1" ht="15.75" thickBot="1" x14ac:dyDescent="0.3">
      <c r="A6" s="424"/>
      <c r="B6" s="430"/>
      <c r="C6" s="434"/>
      <c r="D6" s="434"/>
      <c r="E6" s="430"/>
      <c r="F6" s="357"/>
    </row>
    <row r="7" spans="1:6" customFormat="1" ht="15.75" thickBot="1" x14ac:dyDescent="0.3">
      <c r="A7" s="360" t="s">
        <v>448</v>
      </c>
      <c r="B7" s="361" t="s">
        <v>449</v>
      </c>
      <c r="C7" s="362" t="s">
        <v>450</v>
      </c>
      <c r="D7" s="363" t="s">
        <v>451</v>
      </c>
      <c r="E7" s="364" t="s">
        <v>452</v>
      </c>
      <c r="F7" s="357"/>
    </row>
    <row r="8" spans="1:6" customFormat="1" ht="15" x14ac:dyDescent="0.25">
      <c r="A8" s="365" t="s">
        <v>427</v>
      </c>
      <c r="B8" s="366">
        <f>C8+D8+E8</f>
        <v>0</v>
      </c>
      <c r="C8" s="367"/>
      <c r="D8" s="367"/>
      <c r="E8" s="368"/>
      <c r="F8" s="357"/>
    </row>
    <row r="9" spans="1:6" customFormat="1" ht="15" x14ac:dyDescent="0.25">
      <c r="A9" s="369" t="s">
        <v>428</v>
      </c>
      <c r="B9" s="370">
        <f t="shared" ref="B9:B19" si="0">C9+D9+E9</f>
        <v>0</v>
      </c>
      <c r="C9" s="371"/>
      <c r="D9" s="371"/>
      <c r="E9" s="371"/>
      <c r="F9" s="357"/>
    </row>
    <row r="10" spans="1:6" customFormat="1" ht="15" x14ac:dyDescent="0.25">
      <c r="A10" s="372" t="s">
        <v>429</v>
      </c>
      <c r="B10" s="373">
        <f t="shared" si="0"/>
        <v>29611927</v>
      </c>
      <c r="C10" s="374">
        <v>29115706</v>
      </c>
      <c r="D10" s="374">
        <v>496221</v>
      </c>
      <c r="E10" s="374"/>
      <c r="F10" s="357"/>
    </row>
    <row r="11" spans="1:6" customFormat="1" ht="15" x14ac:dyDescent="0.25">
      <c r="A11" s="372" t="s">
        <v>430</v>
      </c>
      <c r="B11" s="373">
        <f t="shared" si="0"/>
        <v>0</v>
      </c>
      <c r="C11" s="374"/>
      <c r="D11" s="374"/>
      <c r="E11" s="374"/>
      <c r="F11" s="357"/>
    </row>
    <row r="12" spans="1:6" customFormat="1" ht="15" x14ac:dyDescent="0.25">
      <c r="A12" s="372" t="s">
        <v>431</v>
      </c>
      <c r="B12" s="373">
        <f t="shared" si="0"/>
        <v>0</v>
      </c>
      <c r="C12" s="374"/>
      <c r="D12" s="374"/>
      <c r="E12" s="374"/>
      <c r="F12" s="357"/>
    </row>
    <row r="13" spans="1:6" customFormat="1" ht="15.75" thickBot="1" x14ac:dyDescent="0.3">
      <c r="A13" s="372" t="s">
        <v>453</v>
      </c>
      <c r="B13" s="373">
        <f t="shared" si="0"/>
        <v>0</v>
      </c>
      <c r="C13" s="374"/>
      <c r="D13" s="374"/>
      <c r="E13" s="374"/>
      <c r="F13" s="357"/>
    </row>
    <row r="14" spans="1:6" customFormat="1" ht="15.75" thickBot="1" x14ac:dyDescent="0.3">
      <c r="A14" s="375" t="s">
        <v>432</v>
      </c>
      <c r="B14" s="376">
        <f>B8+SUM(B10:B13)</f>
        <v>29611927</v>
      </c>
      <c r="C14" s="376">
        <v>29115706</v>
      </c>
      <c r="D14" s="376">
        <v>496221</v>
      </c>
      <c r="E14" s="377">
        <v>0</v>
      </c>
      <c r="F14" s="357"/>
    </row>
    <row r="15" spans="1:6" customFormat="1" ht="15" x14ac:dyDescent="0.25">
      <c r="A15" s="378" t="s">
        <v>433</v>
      </c>
      <c r="B15" s="373">
        <f t="shared" si="0"/>
        <v>24613999</v>
      </c>
      <c r="C15" s="367">
        <v>24613999</v>
      </c>
      <c r="D15" s="367"/>
      <c r="E15" s="368"/>
      <c r="F15" s="357"/>
    </row>
    <row r="16" spans="1:6" customFormat="1" ht="15" x14ac:dyDescent="0.25">
      <c r="A16" s="379" t="s">
        <v>434</v>
      </c>
      <c r="B16" s="373">
        <f t="shared" si="0"/>
        <v>25460</v>
      </c>
      <c r="C16" s="374">
        <v>25460</v>
      </c>
      <c r="D16" s="374"/>
      <c r="E16" s="374"/>
      <c r="F16" s="357"/>
    </row>
    <row r="17" spans="1:6" customFormat="1" ht="15" x14ac:dyDescent="0.25">
      <c r="A17" s="379" t="s">
        <v>435</v>
      </c>
      <c r="B17" s="373">
        <f t="shared" si="0"/>
        <v>4476247</v>
      </c>
      <c r="C17" s="374">
        <v>3980026</v>
      </c>
      <c r="D17" s="374">
        <v>496221</v>
      </c>
      <c r="E17" s="374"/>
      <c r="F17" s="357"/>
    </row>
    <row r="18" spans="1:6" customFormat="1" ht="15" x14ac:dyDescent="0.25">
      <c r="A18" s="379" t="s">
        <v>436</v>
      </c>
      <c r="B18" s="373">
        <f t="shared" si="0"/>
        <v>0</v>
      </c>
      <c r="C18" s="374"/>
      <c r="D18" s="374"/>
      <c r="E18" s="374"/>
      <c r="F18" s="357"/>
    </row>
    <row r="19" spans="1:6" customFormat="1" ht="15.75" thickBot="1" x14ac:dyDescent="0.3">
      <c r="A19" s="380" t="s">
        <v>455</v>
      </c>
      <c r="B19" s="373">
        <f t="shared" si="0"/>
        <v>0</v>
      </c>
      <c r="C19" s="381"/>
      <c r="D19" s="381"/>
      <c r="E19" s="382"/>
      <c r="F19" s="357"/>
    </row>
    <row r="20" spans="1:6" customFormat="1" ht="15.75" thickBot="1" x14ac:dyDescent="0.3">
      <c r="A20" s="383" t="s">
        <v>343</v>
      </c>
      <c r="B20" s="376">
        <f>SUM(B15:B19)</f>
        <v>29115706</v>
      </c>
      <c r="C20" s="376">
        <v>28619485</v>
      </c>
      <c r="D20" s="376">
        <v>496221</v>
      </c>
      <c r="E20" s="377">
        <v>0</v>
      </c>
      <c r="F20" s="357"/>
    </row>
    <row r="21" spans="1:6" customFormat="1" ht="15" x14ac:dyDescent="0.25">
      <c r="A21" s="421" t="s">
        <v>454</v>
      </c>
      <c r="B21" s="421"/>
      <c r="C21" s="421"/>
      <c r="D21" s="421"/>
      <c r="E21" s="421"/>
      <c r="F21" s="357"/>
    </row>
  </sheetData>
  <mergeCells count="10">
    <mergeCell ref="A1:B1"/>
    <mergeCell ref="C1:E1"/>
    <mergeCell ref="A21:E21"/>
    <mergeCell ref="A3:A6"/>
    <mergeCell ref="B3:E3"/>
    <mergeCell ref="B4:B6"/>
    <mergeCell ref="C4:E4"/>
    <mergeCell ref="C5:C6"/>
    <mergeCell ref="D5:D6"/>
    <mergeCell ref="E5:E6"/>
  </mergeCells>
  <printOptions horizontalCentered="1"/>
  <pageMargins left="0.78740157480314965" right="0.78740157480314965" top="0.91" bottom="0.27559055118110237" header="0.31496062992125984" footer="0.15748031496062992"/>
  <pageSetup paperSize="9" orientation="landscape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128"/>
  <sheetViews>
    <sheetView view="pageBreakPreview" topLeftCell="A92" zoomScale="145" zoomScaleNormal="120" zoomScaleSheetLayoutView="145" workbookViewId="0">
      <selection activeCell="C98" sqref="C98"/>
    </sheetView>
  </sheetViews>
  <sheetFormatPr defaultRowHeight="15.75" x14ac:dyDescent="0.2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 x14ac:dyDescent="0.25">
      <c r="A1" s="386" t="s">
        <v>107</v>
      </c>
      <c r="B1" s="386"/>
      <c r="C1" s="386"/>
      <c r="D1" s="211"/>
      <c r="E1" s="211"/>
      <c r="F1" s="211"/>
      <c r="G1" s="211"/>
    </row>
    <row r="2" spans="1:7" ht="15.95" customHeight="1" thickBot="1" x14ac:dyDescent="0.3">
      <c r="A2" s="385" t="s">
        <v>108</v>
      </c>
      <c r="B2" s="385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24.75" thickBot="1" x14ac:dyDescent="0.3">
      <c r="A3" s="71" t="s">
        <v>110</v>
      </c>
      <c r="B3" s="72" t="s">
        <v>111</v>
      </c>
      <c r="C3" s="286" t="s">
        <v>462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174356200</v>
      </c>
      <c r="D6" s="59">
        <f t="shared" ref="D6:G6" si="0">+D7+D8+D9+D10+D11</f>
        <v>103445</v>
      </c>
      <c r="E6" s="59">
        <f t="shared" si="0"/>
        <v>103445</v>
      </c>
      <c r="F6" s="59">
        <f t="shared" si="0"/>
        <v>103445</v>
      </c>
      <c r="G6" s="59">
        <f t="shared" si="0"/>
        <v>103445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>
        <v>174356200</v>
      </c>
      <c r="D11" s="86">
        <v>103445</v>
      </c>
      <c r="E11" s="86">
        <v>103445</v>
      </c>
      <c r="F11" s="86">
        <v>103445</v>
      </c>
      <c r="G11" s="86">
        <v>103445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SUM(C28:C38)</f>
        <v>43518000</v>
      </c>
      <c r="D27" s="59">
        <f t="shared" ref="D27:G27" si="4">SUM(D28:D38)</f>
        <v>37314</v>
      </c>
      <c r="E27" s="59">
        <f t="shared" si="4"/>
        <v>37314</v>
      </c>
      <c r="F27" s="59">
        <f t="shared" si="4"/>
        <v>37314</v>
      </c>
      <c r="G27" s="59">
        <f t="shared" si="4"/>
        <v>37314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>
        <v>37314</v>
      </c>
      <c r="E29" s="86">
        <v>37314</v>
      </c>
      <c r="F29" s="86">
        <v>37314</v>
      </c>
      <c r="G29" s="86">
        <v>37314</v>
      </c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x14ac:dyDescent="0.2">
      <c r="A37" s="87" t="s">
        <v>159</v>
      </c>
      <c r="B37" s="88" t="s">
        <v>439</v>
      </c>
      <c r="C37" s="93"/>
      <c r="D37" s="93"/>
      <c r="E37" s="93"/>
      <c r="F37" s="93"/>
      <c r="G37" s="93"/>
    </row>
    <row r="38" spans="1:7" s="80" customFormat="1" ht="12" customHeight="1" thickBot="1" x14ac:dyDescent="0.25">
      <c r="A38" s="87" t="s">
        <v>440</v>
      </c>
      <c r="B38" s="88" t="s">
        <v>160</v>
      </c>
      <c r="C38" s="93">
        <v>43518000</v>
      </c>
      <c r="D38" s="93"/>
      <c r="E38" s="93"/>
      <c r="F38" s="93"/>
      <c r="G38" s="93"/>
    </row>
    <row r="39" spans="1:7" s="80" customFormat="1" ht="12" customHeight="1" thickBot="1" x14ac:dyDescent="0.25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 x14ac:dyDescent="0.2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 x14ac:dyDescent="0.2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 x14ac:dyDescent="0.2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 x14ac:dyDescent="0.25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 x14ac:dyDescent="0.25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 x14ac:dyDescent="0.2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 x14ac:dyDescent="0.2">
      <c r="A47" s="84" t="s">
        <v>87</v>
      </c>
      <c r="B47" s="85" t="s">
        <v>241</v>
      </c>
      <c r="C47" s="86"/>
      <c r="D47" s="86"/>
      <c r="E47" s="86"/>
      <c r="F47" s="86"/>
      <c r="G47" s="86"/>
    </row>
    <row r="48" spans="1:7" s="80" customFormat="1" ht="12" customHeight="1" x14ac:dyDescent="0.2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 x14ac:dyDescent="0.25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 x14ac:dyDescent="0.25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 x14ac:dyDescent="0.2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 x14ac:dyDescent="0.2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 x14ac:dyDescent="0.25">
      <c r="A55" s="78" t="s">
        <v>43</v>
      </c>
      <c r="B55" s="79" t="s">
        <v>176</v>
      </c>
      <c r="C55" s="66">
        <f>+C5+C6+C13+C20+C27+C39+C45+C50</f>
        <v>217874200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 x14ac:dyDescent="0.25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 x14ac:dyDescent="0.2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 x14ac:dyDescent="0.2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 x14ac:dyDescent="0.25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 x14ac:dyDescent="0.2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 x14ac:dyDescent="0.2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 x14ac:dyDescent="0.25">
      <c r="A65" s="95" t="s">
        <v>195</v>
      </c>
      <c r="B65" s="89" t="s">
        <v>196</v>
      </c>
      <c r="C65" s="59">
        <f>SUM(C66:C67)</f>
        <v>15830245</v>
      </c>
      <c r="D65" s="59">
        <f t="shared" ref="D65:G65" si="10">SUM(D66:D67)</f>
        <v>2921</v>
      </c>
      <c r="E65" s="59">
        <f t="shared" si="10"/>
        <v>2921</v>
      </c>
      <c r="F65" s="59">
        <f t="shared" si="10"/>
        <v>2921</v>
      </c>
      <c r="G65" s="59">
        <f t="shared" si="10"/>
        <v>2921</v>
      </c>
    </row>
    <row r="66" spans="1:7" s="80" customFormat="1" ht="12" customHeight="1" x14ac:dyDescent="0.2">
      <c r="A66" s="81" t="s">
        <v>197</v>
      </c>
      <c r="B66" s="82" t="s">
        <v>198</v>
      </c>
      <c r="C66" s="92">
        <v>15830245</v>
      </c>
      <c r="D66" s="92">
        <v>2921</v>
      </c>
      <c r="E66" s="92">
        <v>2921</v>
      </c>
      <c r="F66" s="92">
        <v>2921</v>
      </c>
      <c r="G66" s="92">
        <v>2921</v>
      </c>
    </row>
    <row r="67" spans="1:7" s="80" customFormat="1" ht="12" customHeight="1" thickBot="1" x14ac:dyDescent="0.25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 x14ac:dyDescent="0.25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 x14ac:dyDescent="0.2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 x14ac:dyDescent="0.2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 x14ac:dyDescent="0.25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2" customHeight="1" thickBot="1" x14ac:dyDescent="0.25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 x14ac:dyDescent="0.2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 x14ac:dyDescent="0.2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 x14ac:dyDescent="0.25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 x14ac:dyDescent="0.25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 x14ac:dyDescent="0.25">
      <c r="A78" s="95" t="s">
        <v>221</v>
      </c>
      <c r="B78" s="101" t="s">
        <v>222</v>
      </c>
      <c r="C78" s="66">
        <f>+C56+C60+C65+C68+C72+C77</f>
        <v>15830245</v>
      </c>
      <c r="D78" s="66">
        <f t="shared" ref="D78:G78" si="13">+D56+D60+D65+D68+D72+D77</f>
        <v>2921</v>
      </c>
      <c r="E78" s="66">
        <f t="shared" si="13"/>
        <v>2921</v>
      </c>
      <c r="F78" s="66">
        <f t="shared" si="13"/>
        <v>2921</v>
      </c>
      <c r="G78" s="66">
        <f t="shared" si="13"/>
        <v>2921</v>
      </c>
    </row>
    <row r="79" spans="1:7" s="80" customFormat="1" ht="16.5" customHeight="1" thickBot="1" x14ac:dyDescent="0.25">
      <c r="A79" s="102" t="s">
        <v>223</v>
      </c>
      <c r="B79" s="103" t="s">
        <v>224</v>
      </c>
      <c r="C79" s="66">
        <f>+C55+C78</f>
        <v>233704445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x14ac:dyDescent="0.2">
      <c r="A80" s="131"/>
      <c r="B80" s="132"/>
      <c r="C80" s="133"/>
      <c r="D80" s="133"/>
      <c r="E80" s="133"/>
      <c r="F80" s="133"/>
      <c r="G80" s="133"/>
    </row>
    <row r="81" spans="1:7" ht="16.5" customHeight="1" x14ac:dyDescent="0.25">
      <c r="A81" s="386" t="s">
        <v>225</v>
      </c>
      <c r="B81" s="386"/>
      <c r="C81" s="386"/>
      <c r="D81" s="211"/>
      <c r="E81" s="211"/>
      <c r="F81" s="211"/>
      <c r="G81" s="211"/>
    </row>
    <row r="82" spans="1:7" s="107" customFormat="1" ht="16.5" customHeight="1" thickBot="1" x14ac:dyDescent="0.3">
      <c r="A82" s="387" t="s">
        <v>226</v>
      </c>
      <c r="B82" s="387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24.75" thickBot="1" x14ac:dyDescent="0.3">
      <c r="A83" s="71" t="s">
        <v>110</v>
      </c>
      <c r="B83" s="72" t="s">
        <v>227</v>
      </c>
      <c r="C83" s="286" t="s">
        <v>462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 x14ac:dyDescent="0.25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 x14ac:dyDescent="0.3">
      <c r="A85" s="110" t="s">
        <v>4</v>
      </c>
      <c r="B85" s="111" t="s">
        <v>228</v>
      </c>
      <c r="C85" s="112">
        <f>SUM(C86:C90)</f>
        <v>218973351</v>
      </c>
      <c r="D85" s="112">
        <f t="shared" ref="D85:G85" si="15">SUM(D86:D90)</f>
        <v>142803</v>
      </c>
      <c r="E85" s="112">
        <f t="shared" si="15"/>
        <v>142803</v>
      </c>
      <c r="F85" s="112">
        <f t="shared" si="15"/>
        <v>142803</v>
      </c>
      <c r="G85" s="112">
        <f t="shared" si="15"/>
        <v>142803</v>
      </c>
    </row>
    <row r="86" spans="1:7" ht="12" customHeight="1" x14ac:dyDescent="0.25">
      <c r="A86" s="113" t="s">
        <v>5</v>
      </c>
      <c r="B86" s="114" t="s">
        <v>55</v>
      </c>
      <c r="C86" s="115">
        <v>156540000</v>
      </c>
      <c r="D86" s="115">
        <v>74751</v>
      </c>
      <c r="E86" s="115">
        <v>74751</v>
      </c>
      <c r="F86" s="115">
        <v>74751</v>
      </c>
      <c r="G86" s="115">
        <v>74751</v>
      </c>
    </row>
    <row r="87" spans="1:7" ht="12" customHeight="1" x14ac:dyDescent="0.25">
      <c r="A87" s="84" t="s">
        <v>6</v>
      </c>
      <c r="B87" s="19" t="s">
        <v>56</v>
      </c>
      <c r="C87" s="86">
        <v>21539000</v>
      </c>
      <c r="D87" s="86">
        <v>22763</v>
      </c>
      <c r="E87" s="86">
        <v>22763</v>
      </c>
      <c r="F87" s="86">
        <v>22763</v>
      </c>
      <c r="G87" s="86">
        <v>22763</v>
      </c>
    </row>
    <row r="88" spans="1:7" ht="12" customHeight="1" x14ac:dyDescent="0.25">
      <c r="A88" s="84" t="s">
        <v>7</v>
      </c>
      <c r="B88" s="19" t="s">
        <v>57</v>
      </c>
      <c r="C88" s="90">
        <v>39668000</v>
      </c>
      <c r="D88" s="90">
        <v>42846</v>
      </c>
      <c r="E88" s="90">
        <v>42846</v>
      </c>
      <c r="F88" s="90">
        <v>42846</v>
      </c>
      <c r="G88" s="90">
        <v>42846</v>
      </c>
    </row>
    <row r="89" spans="1:7" ht="12" customHeight="1" x14ac:dyDescent="0.25">
      <c r="A89" s="84" t="s">
        <v>8</v>
      </c>
      <c r="B89" s="116" t="s">
        <v>58</v>
      </c>
      <c r="C89" s="90">
        <v>0</v>
      </c>
      <c r="D89" s="90"/>
      <c r="E89" s="90"/>
      <c r="F89" s="90"/>
      <c r="G89" s="90"/>
    </row>
    <row r="90" spans="1:7" ht="12" customHeight="1" thickBot="1" x14ac:dyDescent="0.3">
      <c r="A90" s="84" t="s">
        <v>229</v>
      </c>
      <c r="B90" s="117" t="s">
        <v>59</v>
      </c>
      <c r="C90" s="90">
        <v>1226351</v>
      </c>
      <c r="D90" s="90">
        <v>2443</v>
      </c>
      <c r="E90" s="90">
        <v>2443</v>
      </c>
      <c r="F90" s="90">
        <v>2443</v>
      </c>
      <c r="G90" s="90">
        <v>2443</v>
      </c>
    </row>
    <row r="91" spans="1:7" ht="12" customHeight="1" thickBot="1" x14ac:dyDescent="0.3">
      <c r="A91" s="78" t="s">
        <v>10</v>
      </c>
      <c r="B91" s="119" t="s">
        <v>230</v>
      </c>
      <c r="C91" s="59">
        <f>SUM(C96,C94,C92)</f>
        <v>650000</v>
      </c>
      <c r="D91" s="59">
        <f t="shared" ref="D91:G91" si="16">+D92+D94+D96</f>
        <v>877</v>
      </c>
      <c r="E91" s="59">
        <f t="shared" si="16"/>
        <v>877</v>
      </c>
      <c r="F91" s="59">
        <f t="shared" si="16"/>
        <v>877</v>
      </c>
      <c r="G91" s="59">
        <f t="shared" si="16"/>
        <v>877</v>
      </c>
    </row>
    <row r="92" spans="1:7" ht="12" customHeight="1" x14ac:dyDescent="0.25">
      <c r="A92" s="81" t="s">
        <v>12</v>
      </c>
      <c r="B92" s="19" t="s">
        <v>61</v>
      </c>
      <c r="C92" s="83">
        <v>650000</v>
      </c>
      <c r="D92" s="83">
        <v>877</v>
      </c>
      <c r="E92" s="83">
        <v>877</v>
      </c>
      <c r="F92" s="83">
        <v>877</v>
      </c>
      <c r="G92" s="83">
        <v>877</v>
      </c>
    </row>
    <row r="93" spans="1:7" ht="12" customHeight="1" x14ac:dyDescent="0.25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 x14ac:dyDescent="0.25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 x14ac:dyDescent="0.25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 x14ac:dyDescent="0.3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 x14ac:dyDescent="0.3">
      <c r="A97" s="78" t="s">
        <v>20</v>
      </c>
      <c r="B97" s="24" t="s">
        <v>234</v>
      </c>
      <c r="C97" s="59">
        <f>+C98+C99</f>
        <v>14081094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 thickBot="1" x14ac:dyDescent="0.3">
      <c r="A98" s="81" t="s">
        <v>121</v>
      </c>
      <c r="B98" s="22" t="s">
        <v>235</v>
      </c>
      <c r="C98" s="284">
        <v>14081094</v>
      </c>
      <c r="D98" s="83"/>
      <c r="E98" s="83"/>
      <c r="F98" s="83"/>
      <c r="G98" s="83"/>
    </row>
    <row r="99" spans="1:7" ht="12" customHeight="1" thickBot="1" x14ac:dyDescent="0.3">
      <c r="A99" s="87" t="s">
        <v>123</v>
      </c>
      <c r="B99" s="120" t="s">
        <v>236</v>
      </c>
      <c r="C99" s="90"/>
      <c r="D99" s="90"/>
      <c r="E99" s="90"/>
      <c r="F99" s="90"/>
      <c r="G99" s="90"/>
    </row>
    <row r="100" spans="1:7" ht="12" customHeight="1" thickBot="1" x14ac:dyDescent="0.3">
      <c r="A100" s="78" t="s">
        <v>22</v>
      </c>
      <c r="B100" s="24" t="s">
        <v>103</v>
      </c>
      <c r="C100" s="59">
        <f>+C85+C91+C97</f>
        <v>233704445</v>
      </c>
      <c r="D100" s="59">
        <f t="shared" ref="D100:G100" si="18">+D85+D91+D97</f>
        <v>143680</v>
      </c>
      <c r="E100" s="59">
        <f t="shared" si="18"/>
        <v>143680</v>
      </c>
      <c r="F100" s="59">
        <f t="shared" si="18"/>
        <v>143680</v>
      </c>
      <c r="G100" s="59">
        <f t="shared" si="18"/>
        <v>143680</v>
      </c>
    </row>
    <row r="101" spans="1:7" ht="12" customHeight="1" thickBot="1" x14ac:dyDescent="0.3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 x14ac:dyDescent="0.25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 x14ac:dyDescent="0.25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 x14ac:dyDescent="0.3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 x14ac:dyDescent="0.3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 x14ac:dyDescent="0.25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 x14ac:dyDescent="0.25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 x14ac:dyDescent="0.3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 x14ac:dyDescent="0.3">
      <c r="A110" s="78" t="s">
        <v>39</v>
      </c>
      <c r="B110" s="24" t="s">
        <v>84</v>
      </c>
      <c r="C110" s="66">
        <f>+C111+C112+C114+C115+C113</f>
        <v>0</v>
      </c>
      <c r="D110" s="66">
        <f t="shared" ref="D110:G110" si="21">+D111+D112+D114+D115+D113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 x14ac:dyDescent="0.25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 x14ac:dyDescent="0.25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 x14ac:dyDescent="0.3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 x14ac:dyDescent="0.3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 x14ac:dyDescent="0.25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 x14ac:dyDescent="0.25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 x14ac:dyDescent="0.3">
      <c r="A120" s="118" t="s">
        <v>100</v>
      </c>
      <c r="B120" s="65" t="s">
        <v>101</v>
      </c>
      <c r="C120" s="214"/>
      <c r="D120" s="62"/>
      <c r="E120" s="62"/>
      <c r="F120" s="62"/>
      <c r="G120" s="62"/>
    </row>
    <row r="121" spans="1:13" ht="12" customHeight="1" thickBot="1" x14ac:dyDescent="0.3">
      <c r="A121" s="216" t="s">
        <v>43</v>
      </c>
      <c r="B121" s="24" t="s">
        <v>354</v>
      </c>
      <c r="C121" s="217"/>
      <c r="D121" s="213"/>
      <c r="E121" s="213"/>
      <c r="F121" s="213"/>
      <c r="G121" s="213"/>
    </row>
    <row r="122" spans="1:13" ht="15" customHeight="1" thickBot="1" x14ac:dyDescent="0.3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2.95" customHeight="1" thickBot="1" x14ac:dyDescent="0.25">
      <c r="A123" s="126" t="s">
        <v>251</v>
      </c>
      <c r="B123" s="127" t="s">
        <v>356</v>
      </c>
      <c r="C123" s="123">
        <f>+C100+C122</f>
        <v>233704445</v>
      </c>
      <c r="D123" s="123">
        <f t="shared" ref="D123:G123" si="24">+D100+D122</f>
        <v>143680</v>
      </c>
      <c r="E123" s="123">
        <f t="shared" si="24"/>
        <v>143680</v>
      </c>
      <c r="F123" s="123">
        <f t="shared" si="24"/>
        <v>143680</v>
      </c>
      <c r="G123" s="123">
        <f t="shared" si="24"/>
        <v>143680</v>
      </c>
    </row>
    <row r="124" spans="1:13" ht="7.5" customHeight="1" x14ac:dyDescent="0.25"/>
    <row r="125" spans="1:13" x14ac:dyDescent="0.25">
      <c r="A125" s="388" t="s">
        <v>237</v>
      </c>
      <c r="B125" s="388"/>
      <c r="C125" s="388"/>
      <c r="D125" s="212"/>
      <c r="E125" s="212"/>
      <c r="F125" s="212"/>
      <c r="G125" s="212"/>
    </row>
    <row r="126" spans="1:13" ht="15" customHeight="1" thickBot="1" x14ac:dyDescent="0.3">
      <c r="A126" s="385" t="s">
        <v>238</v>
      </c>
      <c r="B126" s="385"/>
      <c r="C126" s="285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 x14ac:dyDescent="0.3">
      <c r="A127" s="78">
        <v>1</v>
      </c>
      <c r="B127" s="119" t="s">
        <v>239</v>
      </c>
      <c r="C127" s="59">
        <f>+C55-C100</f>
        <v>-15830245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 x14ac:dyDescent="0.3">
      <c r="A128" s="78" t="s">
        <v>10</v>
      </c>
      <c r="B128" s="119" t="s">
        <v>240</v>
      </c>
      <c r="C128" s="59">
        <f>+C78-C122</f>
        <v>15830245</v>
      </c>
      <c r="D128" s="59">
        <f t="shared" ref="D128:G128" si="26">+D78-D122</f>
        <v>2921</v>
      </c>
      <c r="E128" s="59">
        <f t="shared" si="26"/>
        <v>2921</v>
      </c>
      <c r="F128" s="59">
        <f t="shared" si="26"/>
        <v>2921</v>
      </c>
      <c r="G128" s="59">
        <f t="shared" si="26"/>
        <v>2921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2022. ÉVI KÖLTSÉGVETÉS KÖTELEZŐ FELADATAINAK ÖSSZEVONT MÉRLEGE&amp;R&amp;"Times New Roman CE,Félkövér dőlt" 1.2. melléklet </oddHeader>
  </headerFooter>
  <rowBreaks count="1" manualBreakCount="1"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128"/>
  <sheetViews>
    <sheetView zoomScale="115" zoomScaleNormal="115" zoomScaleSheetLayoutView="100" workbookViewId="0">
      <selection activeCell="H3" sqref="H3"/>
    </sheetView>
  </sheetViews>
  <sheetFormatPr defaultRowHeight="15.75" x14ac:dyDescent="0.2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 x14ac:dyDescent="0.25">
      <c r="A1" s="386" t="s">
        <v>107</v>
      </c>
      <c r="B1" s="386"/>
      <c r="C1" s="386"/>
      <c r="D1" s="211"/>
      <c r="E1" s="211"/>
      <c r="F1" s="211"/>
      <c r="G1" s="211"/>
    </row>
    <row r="2" spans="1:7" ht="15.95" customHeight="1" thickBot="1" x14ac:dyDescent="0.3">
      <c r="A2" s="385" t="s">
        <v>108</v>
      </c>
      <c r="B2" s="385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286" t="s">
        <v>462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76628800</v>
      </c>
      <c r="D6" s="59">
        <f t="shared" ref="D6:G6" si="0">+D7+D8+D9+D10+D11</f>
        <v>6943</v>
      </c>
      <c r="E6" s="59">
        <f t="shared" si="0"/>
        <v>6943</v>
      </c>
      <c r="F6" s="59">
        <f t="shared" si="0"/>
        <v>6943</v>
      </c>
      <c r="G6" s="59">
        <f t="shared" si="0"/>
        <v>6943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>
        <v>76628800</v>
      </c>
      <c r="D11" s="86">
        <v>6943</v>
      </c>
      <c r="E11" s="86">
        <v>6943</v>
      </c>
      <c r="F11" s="86">
        <v>6943</v>
      </c>
      <c r="G11" s="86">
        <v>6943</v>
      </c>
    </row>
    <row r="12" spans="1:7" s="80" customFormat="1" ht="12" customHeight="1" thickBot="1" x14ac:dyDescent="0.25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SUM(C28:C38)</f>
        <v>36397000</v>
      </c>
      <c r="D27" s="59">
        <f t="shared" ref="D27:G27" si="4">SUM(D28:D38)</f>
        <v>8461</v>
      </c>
      <c r="E27" s="59">
        <f t="shared" si="4"/>
        <v>8461</v>
      </c>
      <c r="F27" s="59">
        <f t="shared" si="4"/>
        <v>8461</v>
      </c>
      <c r="G27" s="59">
        <f t="shared" si="4"/>
        <v>8461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>
        <v>8046</v>
      </c>
      <c r="E29" s="86">
        <v>8046</v>
      </c>
      <c r="F29" s="86">
        <v>8046</v>
      </c>
      <c r="G29" s="86">
        <v>8046</v>
      </c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>
        <v>415</v>
      </c>
      <c r="E34" s="86">
        <v>415</v>
      </c>
      <c r="F34" s="86">
        <v>415</v>
      </c>
      <c r="G34" s="86">
        <v>415</v>
      </c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x14ac:dyDescent="0.2">
      <c r="A37" s="345" t="s">
        <v>159</v>
      </c>
      <c r="B37" s="346" t="s">
        <v>439</v>
      </c>
      <c r="C37" s="93"/>
      <c r="D37" s="93"/>
      <c r="E37" s="93"/>
      <c r="F37" s="93"/>
      <c r="G37" s="93"/>
    </row>
    <row r="38" spans="1:7" s="80" customFormat="1" ht="12" customHeight="1" thickBot="1" x14ac:dyDescent="0.25">
      <c r="A38" s="345" t="s">
        <v>440</v>
      </c>
      <c r="B38" s="347" t="s">
        <v>160</v>
      </c>
      <c r="C38" s="93">
        <v>36397000</v>
      </c>
      <c r="D38" s="93"/>
      <c r="E38" s="93"/>
      <c r="F38" s="93"/>
      <c r="G38" s="93"/>
    </row>
    <row r="39" spans="1:7" s="80" customFormat="1" ht="12" customHeight="1" thickBot="1" x14ac:dyDescent="0.25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 x14ac:dyDescent="0.2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 x14ac:dyDescent="0.2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 x14ac:dyDescent="0.2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 x14ac:dyDescent="0.25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 x14ac:dyDescent="0.25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 x14ac:dyDescent="0.2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 x14ac:dyDescent="0.2">
      <c r="A47" s="84" t="s">
        <v>87</v>
      </c>
      <c r="B47" s="85" t="s">
        <v>168</v>
      </c>
      <c r="C47" s="86"/>
      <c r="D47" s="86"/>
      <c r="E47" s="86"/>
      <c r="F47" s="86"/>
      <c r="G47" s="86"/>
    </row>
    <row r="48" spans="1:7" s="80" customFormat="1" ht="12" customHeight="1" x14ac:dyDescent="0.2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 x14ac:dyDescent="0.25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 x14ac:dyDescent="0.25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 x14ac:dyDescent="0.2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 x14ac:dyDescent="0.2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 x14ac:dyDescent="0.25">
      <c r="A55" s="78" t="s">
        <v>43</v>
      </c>
      <c r="B55" s="79" t="s">
        <v>176</v>
      </c>
      <c r="C55" s="66">
        <f>+C5+C6+C13+C20+C27+C39+C45+C50</f>
        <v>113025800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 x14ac:dyDescent="0.25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 x14ac:dyDescent="0.2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 x14ac:dyDescent="0.2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 x14ac:dyDescent="0.25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 x14ac:dyDescent="0.2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 x14ac:dyDescent="0.2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 x14ac:dyDescent="0.25">
      <c r="A65" s="95" t="s">
        <v>195</v>
      </c>
      <c r="B65" s="89" t="s">
        <v>196</v>
      </c>
      <c r="C65" s="59">
        <f>SUM(C66:C67)</f>
        <v>9121982</v>
      </c>
      <c r="D65" s="59">
        <f t="shared" ref="D65:G65" si="10">SUM(D66:D67)</f>
        <v>0</v>
      </c>
      <c r="E65" s="59">
        <f t="shared" si="10"/>
        <v>0</v>
      </c>
      <c r="F65" s="59">
        <f t="shared" si="10"/>
        <v>0</v>
      </c>
      <c r="G65" s="59">
        <f t="shared" si="10"/>
        <v>0</v>
      </c>
    </row>
    <row r="66" spans="1:7" s="80" customFormat="1" ht="12" customHeight="1" x14ac:dyDescent="0.2">
      <c r="A66" s="81" t="s">
        <v>197</v>
      </c>
      <c r="B66" s="82" t="s">
        <v>198</v>
      </c>
      <c r="C66" s="92">
        <v>9121982</v>
      </c>
      <c r="D66" s="92"/>
      <c r="E66" s="92"/>
      <c r="F66" s="92"/>
      <c r="G66" s="92"/>
    </row>
    <row r="67" spans="1:7" s="80" customFormat="1" ht="12" customHeight="1" thickBot="1" x14ac:dyDescent="0.25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 x14ac:dyDescent="0.25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 x14ac:dyDescent="0.2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 x14ac:dyDescent="0.2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 x14ac:dyDescent="0.25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2" customHeight="1" thickBot="1" x14ac:dyDescent="0.25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 x14ac:dyDescent="0.2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 x14ac:dyDescent="0.2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 x14ac:dyDescent="0.25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 x14ac:dyDescent="0.25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 x14ac:dyDescent="0.25">
      <c r="A78" s="95" t="s">
        <v>221</v>
      </c>
      <c r="B78" s="101" t="s">
        <v>222</v>
      </c>
      <c r="C78" s="66">
        <f>+C56+C60+C65+C68+C72+C77</f>
        <v>9121982</v>
      </c>
      <c r="D78" s="66">
        <f t="shared" ref="D78:G78" si="13">+D56+D60+D65+D68+D72+D77</f>
        <v>0</v>
      </c>
      <c r="E78" s="66">
        <f t="shared" si="13"/>
        <v>0</v>
      </c>
      <c r="F78" s="66">
        <f t="shared" si="13"/>
        <v>0</v>
      </c>
      <c r="G78" s="66">
        <f t="shared" si="13"/>
        <v>0</v>
      </c>
    </row>
    <row r="79" spans="1:7" s="80" customFormat="1" ht="16.5" customHeight="1" thickBot="1" x14ac:dyDescent="0.25">
      <c r="A79" s="102" t="s">
        <v>223</v>
      </c>
      <c r="B79" s="103" t="s">
        <v>224</v>
      </c>
      <c r="C79" s="66">
        <f>+C55+C78</f>
        <v>122147782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x14ac:dyDescent="0.2">
      <c r="A80" s="131"/>
      <c r="B80" s="132"/>
      <c r="C80" s="133"/>
      <c r="D80" s="133"/>
      <c r="E80" s="133"/>
      <c r="F80" s="133"/>
      <c r="G80" s="133"/>
    </row>
    <row r="81" spans="1:7" ht="16.5" customHeight="1" x14ac:dyDescent="0.25">
      <c r="A81" s="386" t="s">
        <v>225</v>
      </c>
      <c r="B81" s="386"/>
      <c r="C81" s="386"/>
      <c r="D81" s="211"/>
      <c r="E81" s="211"/>
      <c r="F81" s="211"/>
      <c r="G81" s="211"/>
    </row>
    <row r="82" spans="1:7" s="107" customFormat="1" ht="16.5" customHeight="1" thickBot="1" x14ac:dyDescent="0.3">
      <c r="A82" s="387" t="s">
        <v>226</v>
      </c>
      <c r="B82" s="387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38.1" customHeight="1" thickBot="1" x14ac:dyDescent="0.3">
      <c r="A83" s="71" t="s">
        <v>110</v>
      </c>
      <c r="B83" s="72" t="s">
        <v>227</v>
      </c>
      <c r="C83" s="286" t="s">
        <v>462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 x14ac:dyDescent="0.25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 x14ac:dyDescent="0.3">
      <c r="A85" s="110" t="s">
        <v>4</v>
      </c>
      <c r="B85" s="111" t="s">
        <v>228</v>
      </c>
      <c r="C85" s="112">
        <f>SUM(C86:C90)</f>
        <v>114144000</v>
      </c>
      <c r="D85" s="112">
        <f t="shared" ref="D85:G85" si="15">SUM(D86:D90)</f>
        <v>15361</v>
      </c>
      <c r="E85" s="112">
        <f t="shared" si="15"/>
        <v>15361</v>
      </c>
      <c r="F85" s="112">
        <f t="shared" si="15"/>
        <v>15361</v>
      </c>
      <c r="G85" s="112">
        <f t="shared" si="15"/>
        <v>15361</v>
      </c>
    </row>
    <row r="86" spans="1:7" ht="12" customHeight="1" x14ac:dyDescent="0.25">
      <c r="A86" s="113" t="s">
        <v>5</v>
      </c>
      <c r="B86" s="114" t="s">
        <v>55</v>
      </c>
      <c r="C86" s="115">
        <v>66996000</v>
      </c>
      <c r="D86" s="115">
        <v>9288</v>
      </c>
      <c r="E86" s="115">
        <v>9288</v>
      </c>
      <c r="F86" s="115">
        <v>9288</v>
      </c>
      <c r="G86" s="115">
        <v>9288</v>
      </c>
    </row>
    <row r="87" spans="1:7" ht="12" customHeight="1" x14ac:dyDescent="0.25">
      <c r="A87" s="84" t="s">
        <v>6</v>
      </c>
      <c r="B87" s="19" t="s">
        <v>56</v>
      </c>
      <c r="C87" s="86">
        <v>8841000</v>
      </c>
      <c r="D87" s="86">
        <v>1990</v>
      </c>
      <c r="E87" s="86">
        <v>1990</v>
      </c>
      <c r="F87" s="86">
        <v>1990</v>
      </c>
      <c r="G87" s="86">
        <v>1990</v>
      </c>
    </row>
    <row r="88" spans="1:7" ht="12" customHeight="1" x14ac:dyDescent="0.25">
      <c r="A88" s="84" t="s">
        <v>7</v>
      </c>
      <c r="B88" s="19" t="s">
        <v>57</v>
      </c>
      <c r="C88" s="90">
        <v>32017000</v>
      </c>
      <c r="D88" s="90">
        <v>4083</v>
      </c>
      <c r="E88" s="90">
        <v>4083</v>
      </c>
      <c r="F88" s="90">
        <v>4083</v>
      </c>
      <c r="G88" s="90">
        <v>4083</v>
      </c>
    </row>
    <row r="89" spans="1:7" ht="12" customHeight="1" x14ac:dyDescent="0.25">
      <c r="A89" s="84" t="s">
        <v>8</v>
      </c>
      <c r="B89" s="116" t="s">
        <v>58</v>
      </c>
      <c r="C89" s="90">
        <v>0</v>
      </c>
      <c r="D89" s="90"/>
      <c r="E89" s="90"/>
      <c r="F89" s="90"/>
      <c r="G89" s="90"/>
    </row>
    <row r="90" spans="1:7" ht="12" customHeight="1" thickBot="1" x14ac:dyDescent="0.3">
      <c r="A90" s="84" t="s">
        <v>229</v>
      </c>
      <c r="B90" s="117" t="s">
        <v>59</v>
      </c>
      <c r="C90" s="90">
        <v>6290000</v>
      </c>
      <c r="D90" s="90"/>
      <c r="E90" s="90"/>
      <c r="F90" s="90"/>
      <c r="G90" s="90"/>
    </row>
    <row r="91" spans="1:7" ht="12" customHeight="1" thickBot="1" x14ac:dyDescent="0.3">
      <c r="A91" s="78" t="s">
        <v>10</v>
      </c>
      <c r="B91" s="119" t="s">
        <v>230</v>
      </c>
      <c r="C91" s="59">
        <f>+C92+C94+C96</f>
        <v>180000</v>
      </c>
      <c r="D91" s="59">
        <f t="shared" ref="D91:G91" si="16">+D92+D94+D96</f>
        <v>43</v>
      </c>
      <c r="E91" s="59">
        <f t="shared" si="16"/>
        <v>43</v>
      </c>
      <c r="F91" s="59">
        <f t="shared" si="16"/>
        <v>43</v>
      </c>
      <c r="G91" s="59">
        <f t="shared" si="16"/>
        <v>43</v>
      </c>
    </row>
    <row r="92" spans="1:7" ht="12" customHeight="1" x14ac:dyDescent="0.25">
      <c r="A92" s="81" t="s">
        <v>12</v>
      </c>
      <c r="B92" s="19" t="s">
        <v>61</v>
      </c>
      <c r="C92" s="83">
        <v>180000</v>
      </c>
      <c r="D92" s="83">
        <v>43</v>
      </c>
      <c r="E92" s="83">
        <v>43</v>
      </c>
      <c r="F92" s="83">
        <v>43</v>
      </c>
      <c r="G92" s="83">
        <v>43</v>
      </c>
    </row>
    <row r="93" spans="1:7" ht="12" customHeight="1" x14ac:dyDescent="0.25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 x14ac:dyDescent="0.25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 x14ac:dyDescent="0.25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 x14ac:dyDescent="0.3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 x14ac:dyDescent="0.3">
      <c r="A97" s="78" t="s">
        <v>20</v>
      </c>
      <c r="B97" s="24" t="s">
        <v>234</v>
      </c>
      <c r="C97" s="59">
        <f>+C98+C99</f>
        <v>7823782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 x14ac:dyDescent="0.25">
      <c r="A98" s="81" t="s">
        <v>121</v>
      </c>
      <c r="B98" s="22" t="s">
        <v>235</v>
      </c>
      <c r="C98" s="83">
        <v>7823782</v>
      </c>
      <c r="D98" s="83"/>
      <c r="E98" s="83"/>
      <c r="F98" s="83"/>
      <c r="G98" s="83"/>
    </row>
    <row r="99" spans="1:7" ht="12" customHeight="1" thickBot="1" x14ac:dyDescent="0.3">
      <c r="A99" s="87" t="s">
        <v>123</v>
      </c>
      <c r="B99" s="120" t="s">
        <v>236</v>
      </c>
      <c r="C99" s="90"/>
      <c r="D99" s="90"/>
      <c r="E99" s="90"/>
      <c r="F99" s="90"/>
      <c r="G99" s="90"/>
    </row>
    <row r="100" spans="1:7" ht="12" customHeight="1" thickBot="1" x14ac:dyDescent="0.3">
      <c r="A100" s="78" t="s">
        <v>22</v>
      </c>
      <c r="B100" s="24" t="s">
        <v>103</v>
      </c>
      <c r="C100" s="59">
        <f>+C85+C91+C97</f>
        <v>122147782</v>
      </c>
      <c r="D100" s="59">
        <f t="shared" ref="D100:G100" si="18">+D85+D91+D97</f>
        <v>15404</v>
      </c>
      <c r="E100" s="59">
        <f t="shared" si="18"/>
        <v>15404</v>
      </c>
      <c r="F100" s="59">
        <f t="shared" si="18"/>
        <v>15404</v>
      </c>
      <c r="G100" s="59">
        <f t="shared" si="18"/>
        <v>15404</v>
      </c>
    </row>
    <row r="101" spans="1:7" ht="12" customHeight="1" thickBot="1" x14ac:dyDescent="0.3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 x14ac:dyDescent="0.25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 x14ac:dyDescent="0.25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 x14ac:dyDescent="0.3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 x14ac:dyDescent="0.3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 x14ac:dyDescent="0.25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 x14ac:dyDescent="0.25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 x14ac:dyDescent="0.3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 x14ac:dyDescent="0.3">
      <c r="A110" s="78" t="s">
        <v>39</v>
      </c>
      <c r="B110" s="24" t="s">
        <v>84</v>
      </c>
      <c r="C110" s="66">
        <f>+C111+C112+C114+C115+C113</f>
        <v>0</v>
      </c>
      <c r="D110" s="66">
        <f t="shared" ref="D110:G110" si="21">+D111+D112+D114+D115+D113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 x14ac:dyDescent="0.25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 x14ac:dyDescent="0.25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 x14ac:dyDescent="0.3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 x14ac:dyDescent="0.3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 x14ac:dyDescent="0.25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 x14ac:dyDescent="0.25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 x14ac:dyDescent="0.3">
      <c r="A120" s="118" t="s">
        <v>100</v>
      </c>
      <c r="B120" s="65" t="s">
        <v>101</v>
      </c>
      <c r="C120" s="214"/>
      <c r="D120" s="62"/>
      <c r="E120" s="62"/>
      <c r="F120" s="62"/>
      <c r="G120" s="62"/>
    </row>
    <row r="121" spans="1:13" ht="12" customHeight="1" thickBot="1" x14ac:dyDescent="0.3">
      <c r="A121" s="216" t="s">
        <v>43</v>
      </c>
      <c r="B121" s="24" t="s">
        <v>354</v>
      </c>
      <c r="C121" s="217"/>
      <c r="D121" s="213"/>
      <c r="E121" s="213"/>
      <c r="F121" s="213"/>
      <c r="G121" s="213"/>
    </row>
    <row r="122" spans="1:13" ht="15" customHeight="1" thickBot="1" x14ac:dyDescent="0.3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2.95" customHeight="1" thickBot="1" x14ac:dyDescent="0.25">
      <c r="A123" s="126" t="s">
        <v>251</v>
      </c>
      <c r="B123" s="127" t="s">
        <v>356</v>
      </c>
      <c r="C123" s="123">
        <f>+C100+C122</f>
        <v>122147782</v>
      </c>
      <c r="D123" s="123">
        <f t="shared" ref="D123:G123" si="24">+D100+D122</f>
        <v>15404</v>
      </c>
      <c r="E123" s="123">
        <f t="shared" si="24"/>
        <v>15404</v>
      </c>
      <c r="F123" s="123">
        <f t="shared" si="24"/>
        <v>15404</v>
      </c>
      <c r="G123" s="123">
        <f t="shared" si="24"/>
        <v>15404</v>
      </c>
    </row>
    <row r="124" spans="1:13" ht="7.5" customHeight="1" x14ac:dyDescent="0.25"/>
    <row r="125" spans="1:13" x14ac:dyDescent="0.25">
      <c r="A125" s="388" t="s">
        <v>237</v>
      </c>
      <c r="B125" s="388"/>
      <c r="C125" s="388"/>
      <c r="D125" s="212"/>
      <c r="E125" s="212"/>
      <c r="F125" s="212"/>
      <c r="G125" s="212"/>
    </row>
    <row r="126" spans="1:13" ht="15" customHeight="1" thickBot="1" x14ac:dyDescent="0.3">
      <c r="A126" s="385" t="s">
        <v>238</v>
      </c>
      <c r="B126" s="385"/>
      <c r="C126" s="285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 x14ac:dyDescent="0.3">
      <c r="A127" s="78">
        <v>1</v>
      </c>
      <c r="B127" s="119" t="s">
        <v>239</v>
      </c>
      <c r="C127" s="59">
        <f>+C55-C100</f>
        <v>-9121982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 x14ac:dyDescent="0.3">
      <c r="A128" s="78" t="s">
        <v>10</v>
      </c>
      <c r="B128" s="119" t="s">
        <v>240</v>
      </c>
      <c r="C128" s="59">
        <f>+C78-C122</f>
        <v>9121982</v>
      </c>
      <c r="D128" s="59">
        <f t="shared" ref="D128:G128" si="26">+D78-D122</f>
        <v>0</v>
      </c>
      <c r="E128" s="59">
        <f t="shared" si="26"/>
        <v>0</v>
      </c>
      <c r="F128" s="59">
        <f t="shared" si="26"/>
        <v>0</v>
      </c>
      <c r="G128" s="59">
        <f t="shared" si="26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2022. ÉVI KÖLTSÉGVETÉS ÖNKÉNT VÁLLALT FELADATAINAK ÖSSZEVONT MÉRLEGE&amp;R&amp;"Times New Roman CE,Félkövér dőlt" 1.3.melléklet </oddHeader>
  </headerFooter>
  <rowBreaks count="1" manualBreakCount="1"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128"/>
  <sheetViews>
    <sheetView zoomScale="120" zoomScaleNormal="120" zoomScaleSheetLayoutView="100" workbookViewId="0">
      <selection activeCell="H126" sqref="H126"/>
    </sheetView>
  </sheetViews>
  <sheetFormatPr defaultRowHeight="15.75" x14ac:dyDescent="0.2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 x14ac:dyDescent="0.25">
      <c r="A1" s="386" t="s">
        <v>107</v>
      </c>
      <c r="B1" s="386"/>
      <c r="C1" s="386"/>
      <c r="D1" s="211"/>
      <c r="E1" s="211"/>
      <c r="F1" s="211"/>
      <c r="G1" s="211"/>
    </row>
    <row r="2" spans="1:7" ht="15.95" customHeight="1" thickBot="1" x14ac:dyDescent="0.3">
      <c r="A2" s="385" t="s">
        <v>108</v>
      </c>
      <c r="B2" s="385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 x14ac:dyDescent="0.3">
      <c r="A3" s="71" t="s">
        <v>110</v>
      </c>
      <c r="B3" s="72" t="s">
        <v>111</v>
      </c>
      <c r="C3" s="286" t="s">
        <v>456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 x14ac:dyDescent="0.25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 x14ac:dyDescent="0.25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 x14ac:dyDescent="0.25">
      <c r="A6" s="78" t="s">
        <v>10</v>
      </c>
      <c r="B6" s="89" t="s">
        <v>112</v>
      </c>
      <c r="C6" s="59">
        <f>+C7+C8+C9+C10+C11</f>
        <v>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 x14ac:dyDescent="0.2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 x14ac:dyDescent="0.2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 x14ac:dyDescent="0.2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 x14ac:dyDescent="0.2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 x14ac:dyDescent="0.2">
      <c r="A11" s="84" t="s">
        <v>116</v>
      </c>
      <c r="B11" s="85" t="s">
        <v>117</v>
      </c>
      <c r="C11" s="86"/>
      <c r="D11" s="86"/>
      <c r="E11" s="86"/>
      <c r="F11" s="86"/>
      <c r="G11" s="86"/>
    </row>
    <row r="12" spans="1:7" s="80" customFormat="1" ht="12" customHeight="1" thickBot="1" x14ac:dyDescent="0.25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 x14ac:dyDescent="0.25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 x14ac:dyDescent="0.2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 x14ac:dyDescent="0.2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 x14ac:dyDescent="0.2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 x14ac:dyDescent="0.2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 x14ac:dyDescent="0.2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 x14ac:dyDescent="0.25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 x14ac:dyDescent="0.25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 x14ac:dyDescent="0.2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 x14ac:dyDescent="0.2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 x14ac:dyDescent="0.2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 x14ac:dyDescent="0.2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 x14ac:dyDescent="0.2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 x14ac:dyDescent="0.25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 x14ac:dyDescent="0.25">
      <c r="A27" s="78" t="s">
        <v>29</v>
      </c>
      <c r="B27" s="79" t="s">
        <v>143</v>
      </c>
      <c r="C27" s="59">
        <f>SUM(C28:C38)</f>
        <v>0</v>
      </c>
      <c r="D27" s="59">
        <f t="shared" ref="D27:G27" si="4">SUM(D28:D38)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s="80" customFormat="1" ht="12" customHeight="1" x14ac:dyDescent="0.2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 x14ac:dyDescent="0.2">
      <c r="A29" s="84" t="s">
        <v>33</v>
      </c>
      <c r="B29" s="85" t="s">
        <v>145</v>
      </c>
      <c r="C29" s="86"/>
      <c r="D29" s="86"/>
      <c r="E29" s="86"/>
      <c r="F29" s="86"/>
      <c r="G29" s="86"/>
    </row>
    <row r="30" spans="1:7" s="80" customFormat="1" ht="12" customHeight="1" x14ac:dyDescent="0.2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 x14ac:dyDescent="0.2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 x14ac:dyDescent="0.2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 x14ac:dyDescent="0.2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 x14ac:dyDescent="0.2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 x14ac:dyDescent="0.2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 x14ac:dyDescent="0.2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x14ac:dyDescent="0.2">
      <c r="A37" s="345" t="s">
        <v>159</v>
      </c>
      <c r="B37" s="346" t="s">
        <v>439</v>
      </c>
      <c r="C37" s="93"/>
      <c r="D37" s="93"/>
      <c r="E37" s="93"/>
      <c r="F37" s="93"/>
      <c r="G37" s="93"/>
    </row>
    <row r="38" spans="1:7" s="80" customFormat="1" ht="12" customHeight="1" thickBot="1" x14ac:dyDescent="0.25">
      <c r="A38" s="345" t="s">
        <v>440</v>
      </c>
      <c r="B38" s="347" t="s">
        <v>160</v>
      </c>
      <c r="C38" s="93"/>
      <c r="D38" s="93"/>
      <c r="E38" s="93"/>
      <c r="F38" s="93"/>
      <c r="G38" s="93"/>
    </row>
    <row r="39" spans="1:7" s="80" customFormat="1" ht="12" customHeight="1" thickBot="1" x14ac:dyDescent="0.25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 x14ac:dyDescent="0.2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 x14ac:dyDescent="0.2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 x14ac:dyDescent="0.2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 x14ac:dyDescent="0.2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 x14ac:dyDescent="0.25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 x14ac:dyDescent="0.25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 x14ac:dyDescent="0.2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 x14ac:dyDescent="0.2">
      <c r="A47" s="84" t="s">
        <v>87</v>
      </c>
      <c r="B47" s="85" t="s">
        <v>168</v>
      </c>
      <c r="C47" s="86"/>
      <c r="D47" s="86"/>
      <c r="E47" s="86"/>
      <c r="F47" s="86"/>
      <c r="G47" s="86"/>
    </row>
    <row r="48" spans="1:7" s="80" customFormat="1" ht="12" customHeight="1" x14ac:dyDescent="0.2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 x14ac:dyDescent="0.25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 x14ac:dyDescent="0.25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 x14ac:dyDescent="0.2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 x14ac:dyDescent="0.2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 x14ac:dyDescent="0.2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 x14ac:dyDescent="0.25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 x14ac:dyDescent="0.25">
      <c r="A55" s="78" t="s">
        <v>43</v>
      </c>
      <c r="B55" s="79" t="s">
        <v>176</v>
      </c>
      <c r="C55" s="66">
        <f>+C5+C6+C13+C20+C27+C39+C45+C50</f>
        <v>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 x14ac:dyDescent="0.25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 x14ac:dyDescent="0.2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 x14ac:dyDescent="0.2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 x14ac:dyDescent="0.25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 x14ac:dyDescent="0.25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 x14ac:dyDescent="0.2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 x14ac:dyDescent="0.2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 x14ac:dyDescent="0.2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 x14ac:dyDescent="0.25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 x14ac:dyDescent="0.25">
      <c r="A65" s="95" t="s">
        <v>195</v>
      </c>
      <c r="B65" s="89" t="s">
        <v>196</v>
      </c>
      <c r="C65" s="59">
        <f>SUM(C66:C67)</f>
        <v>0</v>
      </c>
      <c r="D65" s="59">
        <f t="shared" ref="D65:G65" si="10">SUM(D66:D67)</f>
        <v>0</v>
      </c>
      <c r="E65" s="59">
        <f t="shared" si="10"/>
        <v>0</v>
      </c>
      <c r="F65" s="59">
        <f t="shared" si="10"/>
        <v>0</v>
      </c>
      <c r="G65" s="59">
        <f t="shared" si="10"/>
        <v>0</v>
      </c>
    </row>
    <row r="66" spans="1:7" s="80" customFormat="1" ht="12" customHeight="1" x14ac:dyDescent="0.2">
      <c r="A66" s="81" t="s">
        <v>197</v>
      </c>
      <c r="B66" s="82" t="s">
        <v>198</v>
      </c>
      <c r="C66" s="92"/>
      <c r="D66" s="92"/>
      <c r="E66" s="92"/>
      <c r="F66" s="92"/>
      <c r="G66" s="92"/>
    </row>
    <row r="67" spans="1:7" s="80" customFormat="1" ht="12" customHeight="1" thickBot="1" x14ac:dyDescent="0.25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 x14ac:dyDescent="0.25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 x14ac:dyDescent="0.2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 x14ac:dyDescent="0.2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 x14ac:dyDescent="0.25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1.25" customHeight="1" thickBot="1" x14ac:dyDescent="0.25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 x14ac:dyDescent="0.2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 x14ac:dyDescent="0.2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 x14ac:dyDescent="0.2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 x14ac:dyDescent="0.25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 x14ac:dyDescent="0.25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 x14ac:dyDescent="0.25">
      <c r="A78" s="95" t="s">
        <v>221</v>
      </c>
      <c r="B78" s="101" t="s">
        <v>222</v>
      </c>
      <c r="C78" s="66">
        <f>+C56+C60+C65+C68+C72+C77</f>
        <v>0</v>
      </c>
      <c r="D78" s="66">
        <f t="shared" ref="D78:G78" si="13">+D56+D60+D65+D68+D72+D77</f>
        <v>0</v>
      </c>
      <c r="E78" s="66">
        <f t="shared" si="13"/>
        <v>0</v>
      </c>
      <c r="F78" s="66">
        <f t="shared" si="13"/>
        <v>0</v>
      </c>
      <c r="G78" s="66">
        <f t="shared" si="13"/>
        <v>0</v>
      </c>
    </row>
    <row r="79" spans="1:7" s="80" customFormat="1" ht="16.5" customHeight="1" thickBot="1" x14ac:dyDescent="0.25">
      <c r="A79" s="102" t="s">
        <v>223</v>
      </c>
      <c r="B79" s="103" t="s">
        <v>224</v>
      </c>
      <c r="C79" s="66">
        <f>+C55+C78</f>
        <v>0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x14ac:dyDescent="0.2">
      <c r="A80" s="131"/>
      <c r="B80" s="132"/>
      <c r="C80" s="133"/>
      <c r="D80" s="133"/>
      <c r="E80" s="133"/>
      <c r="F80" s="133"/>
      <c r="G80" s="133"/>
    </row>
    <row r="81" spans="1:7" ht="16.5" customHeight="1" x14ac:dyDescent="0.25">
      <c r="A81" s="386" t="s">
        <v>225</v>
      </c>
      <c r="B81" s="386"/>
      <c r="C81" s="386"/>
      <c r="D81" s="211"/>
      <c r="E81" s="211"/>
      <c r="F81" s="211"/>
      <c r="G81" s="211"/>
    </row>
    <row r="82" spans="1:7" s="107" customFormat="1" ht="16.5" customHeight="1" thickBot="1" x14ac:dyDescent="0.3">
      <c r="A82" s="387" t="s">
        <v>226</v>
      </c>
      <c r="B82" s="387"/>
      <c r="C82" s="285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38.1" customHeight="1" thickBot="1" x14ac:dyDescent="0.3">
      <c r="A83" s="71" t="s">
        <v>110</v>
      </c>
      <c r="B83" s="72" t="s">
        <v>227</v>
      </c>
      <c r="C83" s="286" t="s">
        <v>456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 x14ac:dyDescent="0.25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 x14ac:dyDescent="0.3">
      <c r="A85" s="110" t="s">
        <v>4</v>
      </c>
      <c r="B85" s="111" t="s">
        <v>228</v>
      </c>
      <c r="C85" s="112">
        <f>SUM(C86:C90)</f>
        <v>0</v>
      </c>
      <c r="D85" s="112">
        <f t="shared" ref="D85:G85" si="15">SUM(D86:D90)</f>
        <v>0</v>
      </c>
      <c r="E85" s="112">
        <f t="shared" si="15"/>
        <v>0</v>
      </c>
      <c r="F85" s="112">
        <f t="shared" si="15"/>
        <v>0</v>
      </c>
      <c r="G85" s="112">
        <f t="shared" si="15"/>
        <v>0</v>
      </c>
    </row>
    <row r="86" spans="1:7" ht="12" customHeight="1" x14ac:dyDescent="0.25">
      <c r="A86" s="113" t="s">
        <v>5</v>
      </c>
      <c r="B86" s="114" t="s">
        <v>55</v>
      </c>
      <c r="C86" s="115"/>
      <c r="D86" s="115"/>
      <c r="E86" s="115"/>
      <c r="F86" s="115"/>
      <c r="G86" s="115"/>
    </row>
    <row r="87" spans="1:7" ht="12" customHeight="1" x14ac:dyDescent="0.25">
      <c r="A87" s="84" t="s">
        <v>6</v>
      </c>
      <c r="B87" s="19" t="s">
        <v>56</v>
      </c>
      <c r="C87" s="86"/>
      <c r="D87" s="86"/>
      <c r="E87" s="86"/>
      <c r="F87" s="86"/>
      <c r="G87" s="86"/>
    </row>
    <row r="88" spans="1:7" ht="12" customHeight="1" x14ac:dyDescent="0.25">
      <c r="A88" s="84" t="s">
        <v>7</v>
      </c>
      <c r="B88" s="19" t="s">
        <v>57</v>
      </c>
      <c r="C88" s="90"/>
      <c r="D88" s="90"/>
      <c r="E88" s="90"/>
      <c r="F88" s="90"/>
      <c r="G88" s="90"/>
    </row>
    <row r="89" spans="1:7" ht="12" customHeight="1" x14ac:dyDescent="0.25">
      <c r="A89" s="84" t="s">
        <v>8</v>
      </c>
      <c r="B89" s="116" t="s">
        <v>58</v>
      </c>
      <c r="C89" s="90"/>
      <c r="D89" s="90"/>
      <c r="E89" s="90"/>
      <c r="F89" s="90"/>
      <c r="G89" s="90"/>
    </row>
    <row r="90" spans="1:7" ht="12" customHeight="1" thickBot="1" x14ac:dyDescent="0.3">
      <c r="A90" s="84" t="s">
        <v>229</v>
      </c>
      <c r="B90" s="117" t="s">
        <v>59</v>
      </c>
      <c r="C90" s="90"/>
      <c r="D90" s="90"/>
      <c r="E90" s="90"/>
      <c r="F90" s="90"/>
      <c r="G90" s="90"/>
    </row>
    <row r="91" spans="1:7" ht="12" customHeight="1" thickBot="1" x14ac:dyDescent="0.3">
      <c r="A91" s="78" t="s">
        <v>10</v>
      </c>
      <c r="B91" s="119" t="s">
        <v>230</v>
      </c>
      <c r="C91" s="59"/>
      <c r="D91" s="59">
        <f t="shared" ref="D91:G91" si="16">+D92+D94+D96</f>
        <v>0</v>
      </c>
      <c r="E91" s="59">
        <f t="shared" si="16"/>
        <v>0</v>
      </c>
      <c r="F91" s="59">
        <f t="shared" si="16"/>
        <v>0</v>
      </c>
      <c r="G91" s="59">
        <f t="shared" si="16"/>
        <v>0</v>
      </c>
    </row>
    <row r="92" spans="1:7" ht="12" customHeight="1" x14ac:dyDescent="0.25">
      <c r="A92" s="81" t="s">
        <v>12</v>
      </c>
      <c r="B92" s="19" t="s">
        <v>61</v>
      </c>
      <c r="C92" s="83"/>
      <c r="D92" s="83"/>
      <c r="E92" s="83"/>
      <c r="F92" s="83"/>
      <c r="G92" s="83"/>
    </row>
    <row r="93" spans="1:7" ht="12" customHeight="1" x14ac:dyDescent="0.25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 x14ac:dyDescent="0.25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 x14ac:dyDescent="0.25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 x14ac:dyDescent="0.3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 x14ac:dyDescent="0.3">
      <c r="A97" s="78" t="s">
        <v>20</v>
      </c>
      <c r="B97" s="24" t="s">
        <v>234</v>
      </c>
      <c r="C97" s="59">
        <f>+C98+C99</f>
        <v>0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 x14ac:dyDescent="0.25">
      <c r="A98" s="81" t="s">
        <v>121</v>
      </c>
      <c r="B98" s="22" t="s">
        <v>235</v>
      </c>
      <c r="C98" s="83"/>
      <c r="D98" s="83"/>
      <c r="E98" s="83"/>
      <c r="F98" s="83"/>
      <c r="G98" s="83"/>
    </row>
    <row r="99" spans="1:7" ht="12" customHeight="1" thickBot="1" x14ac:dyDescent="0.3">
      <c r="A99" s="87" t="s">
        <v>123</v>
      </c>
      <c r="B99" s="120" t="s">
        <v>236</v>
      </c>
      <c r="C99" s="90"/>
      <c r="D99" s="90"/>
      <c r="E99" s="90"/>
      <c r="F99" s="90"/>
      <c r="G99" s="90"/>
    </row>
    <row r="100" spans="1:7" ht="12" customHeight="1" thickBot="1" x14ac:dyDescent="0.3">
      <c r="A100" s="78" t="s">
        <v>22</v>
      </c>
      <c r="B100" s="24" t="s">
        <v>103</v>
      </c>
      <c r="C100" s="59">
        <f>+C85+C91+C97</f>
        <v>0</v>
      </c>
      <c r="D100" s="59">
        <f t="shared" ref="D100:G100" si="18">+D85+D91+D97</f>
        <v>0</v>
      </c>
      <c r="E100" s="59">
        <f t="shared" si="18"/>
        <v>0</v>
      </c>
      <c r="F100" s="59">
        <f t="shared" si="18"/>
        <v>0</v>
      </c>
      <c r="G100" s="59">
        <f t="shared" si="18"/>
        <v>0</v>
      </c>
    </row>
    <row r="101" spans="1:7" ht="12" customHeight="1" thickBot="1" x14ac:dyDescent="0.3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 x14ac:dyDescent="0.25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 x14ac:dyDescent="0.25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 x14ac:dyDescent="0.3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 x14ac:dyDescent="0.3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 x14ac:dyDescent="0.25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 x14ac:dyDescent="0.25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 x14ac:dyDescent="0.25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 x14ac:dyDescent="0.3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 x14ac:dyDescent="0.3">
      <c r="A110" s="78" t="s">
        <v>39</v>
      </c>
      <c r="B110" s="24" t="s">
        <v>84</v>
      </c>
      <c r="C110" s="66">
        <f>+C111+C112+C114+C115</f>
        <v>0</v>
      </c>
      <c r="D110" s="66">
        <f t="shared" ref="D110:G110" si="21">+D111+D112+D114+D115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 x14ac:dyDescent="0.25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 x14ac:dyDescent="0.25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 x14ac:dyDescent="0.25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 x14ac:dyDescent="0.25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 x14ac:dyDescent="0.3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 x14ac:dyDescent="0.3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 x14ac:dyDescent="0.25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 x14ac:dyDescent="0.25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 x14ac:dyDescent="0.25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 x14ac:dyDescent="0.3">
      <c r="A120" s="118" t="s">
        <v>100</v>
      </c>
      <c r="B120" s="65" t="s">
        <v>101</v>
      </c>
      <c r="C120" s="214"/>
      <c r="D120" s="62"/>
      <c r="E120" s="62"/>
      <c r="F120" s="62"/>
      <c r="G120" s="62"/>
    </row>
    <row r="121" spans="1:13" ht="12" customHeight="1" thickBot="1" x14ac:dyDescent="0.3">
      <c r="A121" s="216" t="s">
        <v>43</v>
      </c>
      <c r="B121" s="24" t="s">
        <v>354</v>
      </c>
      <c r="C121" s="215"/>
      <c r="D121" s="213"/>
      <c r="E121" s="213"/>
      <c r="F121" s="213"/>
      <c r="G121" s="213"/>
    </row>
    <row r="122" spans="1:13" ht="15" customHeight="1" thickBot="1" x14ac:dyDescent="0.3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2.95" customHeight="1" thickBot="1" x14ac:dyDescent="0.25">
      <c r="A123" s="126" t="s">
        <v>251</v>
      </c>
      <c r="B123" s="127" t="s">
        <v>356</v>
      </c>
      <c r="C123" s="123">
        <f>+C100+C122</f>
        <v>0</v>
      </c>
      <c r="D123" s="123">
        <f t="shared" ref="D123:G123" si="24">+D100+D122</f>
        <v>0</v>
      </c>
      <c r="E123" s="123">
        <f t="shared" si="24"/>
        <v>0</v>
      </c>
      <c r="F123" s="123">
        <f t="shared" si="24"/>
        <v>0</v>
      </c>
      <c r="G123" s="123">
        <f t="shared" si="24"/>
        <v>0</v>
      </c>
    </row>
    <row r="124" spans="1:13" ht="7.5" customHeight="1" x14ac:dyDescent="0.25"/>
    <row r="125" spans="1:13" x14ac:dyDescent="0.25">
      <c r="A125" s="388" t="s">
        <v>237</v>
      </c>
      <c r="B125" s="388"/>
      <c r="C125" s="388"/>
      <c r="D125" s="212"/>
      <c r="E125" s="212"/>
      <c r="F125" s="212"/>
      <c r="G125" s="212"/>
    </row>
    <row r="126" spans="1:13" ht="15" customHeight="1" thickBot="1" x14ac:dyDescent="0.3">
      <c r="A126" s="385" t="s">
        <v>238</v>
      </c>
      <c r="B126" s="385"/>
      <c r="C126" s="70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 x14ac:dyDescent="0.3">
      <c r="A127" s="78">
        <v>1</v>
      </c>
      <c r="B127" s="119" t="s">
        <v>239</v>
      </c>
      <c r="C127" s="59">
        <f>+C55-C100</f>
        <v>0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 x14ac:dyDescent="0.3">
      <c r="A128" s="78" t="s">
        <v>10</v>
      </c>
      <c r="B128" s="119" t="s">
        <v>240</v>
      </c>
      <c r="C128" s="59">
        <f>+C78-C122</f>
        <v>0</v>
      </c>
      <c r="D128" s="59">
        <f t="shared" ref="D128:G128" si="26">+D78-D122</f>
        <v>0</v>
      </c>
      <c r="E128" s="59">
        <f t="shared" si="26"/>
        <v>0</v>
      </c>
      <c r="F128" s="59">
        <f t="shared" si="26"/>
        <v>0</v>
      </c>
      <c r="G128" s="59">
        <f t="shared" si="26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2022. ÉVI KÖLTSÉGVETÉSÁLLAMI (ÁLLAMIGAZGATÁSI) FELADATOK MÉRLEGE&amp;R&amp;"Times New Roman CE,Félkövér dőlt" 1.4. melléklet 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65"/>
  <sheetViews>
    <sheetView view="pageBreakPreview" zoomScale="130" zoomScaleNormal="115" zoomScaleSheetLayoutView="130" workbookViewId="0">
      <selection activeCell="C21" sqref="C21"/>
    </sheetView>
  </sheetViews>
  <sheetFormatPr defaultRowHeight="12.75" x14ac:dyDescent="0.25"/>
  <cols>
    <col min="1" max="1" width="5.85546875" style="57" customWidth="1"/>
    <col min="2" max="2" width="47.28515625" style="136" customWidth="1"/>
    <col min="3" max="3" width="14" style="57" customWidth="1"/>
    <col min="4" max="7" width="14" style="57" hidden="1" customWidth="1"/>
    <col min="8" max="8" width="47.28515625" style="57" customWidth="1"/>
    <col min="9" max="9" width="14" style="57" customWidth="1"/>
    <col min="10" max="13" width="14" style="57" hidden="1" customWidth="1"/>
    <col min="14" max="263" width="9.140625" style="57"/>
    <col min="264" max="264" width="5.85546875" style="57" customWidth="1"/>
    <col min="265" max="265" width="47.28515625" style="57" customWidth="1"/>
    <col min="266" max="266" width="14" style="57" customWidth="1"/>
    <col min="267" max="267" width="47.28515625" style="57" customWidth="1"/>
    <col min="268" max="268" width="14" style="57" customWidth="1"/>
    <col min="269" max="269" width="4.140625" style="57" customWidth="1"/>
    <col min="270" max="519" width="9.140625" style="57"/>
    <col min="520" max="520" width="5.85546875" style="57" customWidth="1"/>
    <col min="521" max="521" width="47.28515625" style="57" customWidth="1"/>
    <col min="522" max="522" width="14" style="57" customWidth="1"/>
    <col min="523" max="523" width="47.28515625" style="57" customWidth="1"/>
    <col min="524" max="524" width="14" style="57" customWidth="1"/>
    <col min="525" max="525" width="4.140625" style="57" customWidth="1"/>
    <col min="526" max="775" width="9.140625" style="57"/>
    <col min="776" max="776" width="5.85546875" style="57" customWidth="1"/>
    <col min="777" max="777" width="47.28515625" style="57" customWidth="1"/>
    <col min="778" max="778" width="14" style="57" customWidth="1"/>
    <col min="779" max="779" width="47.28515625" style="57" customWidth="1"/>
    <col min="780" max="780" width="14" style="57" customWidth="1"/>
    <col min="781" max="781" width="4.140625" style="57" customWidth="1"/>
    <col min="782" max="1031" width="9.140625" style="57"/>
    <col min="1032" max="1032" width="5.85546875" style="57" customWidth="1"/>
    <col min="1033" max="1033" width="47.28515625" style="57" customWidth="1"/>
    <col min="1034" max="1034" width="14" style="57" customWidth="1"/>
    <col min="1035" max="1035" width="47.28515625" style="57" customWidth="1"/>
    <col min="1036" max="1036" width="14" style="57" customWidth="1"/>
    <col min="1037" max="1037" width="4.140625" style="57" customWidth="1"/>
    <col min="1038" max="1287" width="9.140625" style="57"/>
    <col min="1288" max="1288" width="5.85546875" style="57" customWidth="1"/>
    <col min="1289" max="1289" width="47.28515625" style="57" customWidth="1"/>
    <col min="1290" max="1290" width="14" style="57" customWidth="1"/>
    <col min="1291" max="1291" width="47.28515625" style="57" customWidth="1"/>
    <col min="1292" max="1292" width="14" style="57" customWidth="1"/>
    <col min="1293" max="1293" width="4.140625" style="57" customWidth="1"/>
    <col min="1294" max="1543" width="9.140625" style="57"/>
    <col min="1544" max="1544" width="5.85546875" style="57" customWidth="1"/>
    <col min="1545" max="1545" width="47.28515625" style="57" customWidth="1"/>
    <col min="1546" max="1546" width="14" style="57" customWidth="1"/>
    <col min="1547" max="1547" width="47.28515625" style="57" customWidth="1"/>
    <col min="1548" max="1548" width="14" style="57" customWidth="1"/>
    <col min="1549" max="1549" width="4.140625" style="57" customWidth="1"/>
    <col min="1550" max="1799" width="9.140625" style="57"/>
    <col min="1800" max="1800" width="5.85546875" style="57" customWidth="1"/>
    <col min="1801" max="1801" width="47.28515625" style="57" customWidth="1"/>
    <col min="1802" max="1802" width="14" style="57" customWidth="1"/>
    <col min="1803" max="1803" width="47.28515625" style="57" customWidth="1"/>
    <col min="1804" max="1804" width="14" style="57" customWidth="1"/>
    <col min="1805" max="1805" width="4.140625" style="57" customWidth="1"/>
    <col min="1806" max="2055" width="9.140625" style="57"/>
    <col min="2056" max="2056" width="5.85546875" style="57" customWidth="1"/>
    <col min="2057" max="2057" width="47.28515625" style="57" customWidth="1"/>
    <col min="2058" max="2058" width="14" style="57" customWidth="1"/>
    <col min="2059" max="2059" width="47.28515625" style="57" customWidth="1"/>
    <col min="2060" max="2060" width="14" style="57" customWidth="1"/>
    <col min="2061" max="2061" width="4.140625" style="57" customWidth="1"/>
    <col min="2062" max="2311" width="9.140625" style="57"/>
    <col min="2312" max="2312" width="5.85546875" style="57" customWidth="1"/>
    <col min="2313" max="2313" width="47.28515625" style="57" customWidth="1"/>
    <col min="2314" max="2314" width="14" style="57" customWidth="1"/>
    <col min="2315" max="2315" width="47.28515625" style="57" customWidth="1"/>
    <col min="2316" max="2316" width="14" style="57" customWidth="1"/>
    <col min="2317" max="2317" width="4.140625" style="57" customWidth="1"/>
    <col min="2318" max="2567" width="9.140625" style="57"/>
    <col min="2568" max="2568" width="5.85546875" style="57" customWidth="1"/>
    <col min="2569" max="2569" width="47.28515625" style="57" customWidth="1"/>
    <col min="2570" max="2570" width="14" style="57" customWidth="1"/>
    <col min="2571" max="2571" width="47.28515625" style="57" customWidth="1"/>
    <col min="2572" max="2572" width="14" style="57" customWidth="1"/>
    <col min="2573" max="2573" width="4.140625" style="57" customWidth="1"/>
    <col min="2574" max="2823" width="9.140625" style="57"/>
    <col min="2824" max="2824" width="5.85546875" style="57" customWidth="1"/>
    <col min="2825" max="2825" width="47.28515625" style="57" customWidth="1"/>
    <col min="2826" max="2826" width="14" style="57" customWidth="1"/>
    <col min="2827" max="2827" width="47.28515625" style="57" customWidth="1"/>
    <col min="2828" max="2828" width="14" style="57" customWidth="1"/>
    <col min="2829" max="2829" width="4.140625" style="57" customWidth="1"/>
    <col min="2830" max="3079" width="9.140625" style="57"/>
    <col min="3080" max="3080" width="5.85546875" style="57" customWidth="1"/>
    <col min="3081" max="3081" width="47.28515625" style="57" customWidth="1"/>
    <col min="3082" max="3082" width="14" style="57" customWidth="1"/>
    <col min="3083" max="3083" width="47.28515625" style="57" customWidth="1"/>
    <col min="3084" max="3084" width="14" style="57" customWidth="1"/>
    <col min="3085" max="3085" width="4.140625" style="57" customWidth="1"/>
    <col min="3086" max="3335" width="9.140625" style="57"/>
    <col min="3336" max="3336" width="5.85546875" style="57" customWidth="1"/>
    <col min="3337" max="3337" width="47.28515625" style="57" customWidth="1"/>
    <col min="3338" max="3338" width="14" style="57" customWidth="1"/>
    <col min="3339" max="3339" width="47.28515625" style="57" customWidth="1"/>
    <col min="3340" max="3340" width="14" style="57" customWidth="1"/>
    <col min="3341" max="3341" width="4.140625" style="57" customWidth="1"/>
    <col min="3342" max="3591" width="9.140625" style="57"/>
    <col min="3592" max="3592" width="5.85546875" style="57" customWidth="1"/>
    <col min="3593" max="3593" width="47.28515625" style="57" customWidth="1"/>
    <col min="3594" max="3594" width="14" style="57" customWidth="1"/>
    <col min="3595" max="3595" width="47.28515625" style="57" customWidth="1"/>
    <col min="3596" max="3596" width="14" style="57" customWidth="1"/>
    <col min="3597" max="3597" width="4.140625" style="57" customWidth="1"/>
    <col min="3598" max="3847" width="9.140625" style="57"/>
    <col min="3848" max="3848" width="5.85546875" style="57" customWidth="1"/>
    <col min="3849" max="3849" width="47.28515625" style="57" customWidth="1"/>
    <col min="3850" max="3850" width="14" style="57" customWidth="1"/>
    <col min="3851" max="3851" width="47.28515625" style="57" customWidth="1"/>
    <col min="3852" max="3852" width="14" style="57" customWidth="1"/>
    <col min="3853" max="3853" width="4.140625" style="57" customWidth="1"/>
    <col min="3854" max="4103" width="9.140625" style="57"/>
    <col min="4104" max="4104" width="5.85546875" style="57" customWidth="1"/>
    <col min="4105" max="4105" width="47.28515625" style="57" customWidth="1"/>
    <col min="4106" max="4106" width="14" style="57" customWidth="1"/>
    <col min="4107" max="4107" width="47.28515625" style="57" customWidth="1"/>
    <col min="4108" max="4108" width="14" style="57" customWidth="1"/>
    <col min="4109" max="4109" width="4.140625" style="57" customWidth="1"/>
    <col min="4110" max="4359" width="9.140625" style="57"/>
    <col min="4360" max="4360" width="5.85546875" style="57" customWidth="1"/>
    <col min="4361" max="4361" width="47.28515625" style="57" customWidth="1"/>
    <col min="4362" max="4362" width="14" style="57" customWidth="1"/>
    <col min="4363" max="4363" width="47.28515625" style="57" customWidth="1"/>
    <col min="4364" max="4364" width="14" style="57" customWidth="1"/>
    <col min="4365" max="4365" width="4.140625" style="57" customWidth="1"/>
    <col min="4366" max="4615" width="9.140625" style="57"/>
    <col min="4616" max="4616" width="5.85546875" style="57" customWidth="1"/>
    <col min="4617" max="4617" width="47.28515625" style="57" customWidth="1"/>
    <col min="4618" max="4618" width="14" style="57" customWidth="1"/>
    <col min="4619" max="4619" width="47.28515625" style="57" customWidth="1"/>
    <col min="4620" max="4620" width="14" style="57" customWidth="1"/>
    <col min="4621" max="4621" width="4.140625" style="57" customWidth="1"/>
    <col min="4622" max="4871" width="9.140625" style="57"/>
    <col min="4872" max="4872" width="5.85546875" style="57" customWidth="1"/>
    <col min="4873" max="4873" width="47.28515625" style="57" customWidth="1"/>
    <col min="4874" max="4874" width="14" style="57" customWidth="1"/>
    <col min="4875" max="4875" width="47.28515625" style="57" customWidth="1"/>
    <col min="4876" max="4876" width="14" style="57" customWidth="1"/>
    <col min="4877" max="4877" width="4.140625" style="57" customWidth="1"/>
    <col min="4878" max="5127" width="9.140625" style="57"/>
    <col min="5128" max="5128" width="5.85546875" style="57" customWidth="1"/>
    <col min="5129" max="5129" width="47.28515625" style="57" customWidth="1"/>
    <col min="5130" max="5130" width="14" style="57" customWidth="1"/>
    <col min="5131" max="5131" width="47.28515625" style="57" customWidth="1"/>
    <col min="5132" max="5132" width="14" style="57" customWidth="1"/>
    <col min="5133" max="5133" width="4.140625" style="57" customWidth="1"/>
    <col min="5134" max="5383" width="9.140625" style="57"/>
    <col min="5384" max="5384" width="5.85546875" style="57" customWidth="1"/>
    <col min="5385" max="5385" width="47.28515625" style="57" customWidth="1"/>
    <col min="5386" max="5386" width="14" style="57" customWidth="1"/>
    <col min="5387" max="5387" width="47.28515625" style="57" customWidth="1"/>
    <col min="5388" max="5388" width="14" style="57" customWidth="1"/>
    <col min="5389" max="5389" width="4.140625" style="57" customWidth="1"/>
    <col min="5390" max="5639" width="9.140625" style="57"/>
    <col min="5640" max="5640" width="5.85546875" style="57" customWidth="1"/>
    <col min="5641" max="5641" width="47.28515625" style="57" customWidth="1"/>
    <col min="5642" max="5642" width="14" style="57" customWidth="1"/>
    <col min="5643" max="5643" width="47.28515625" style="57" customWidth="1"/>
    <col min="5644" max="5644" width="14" style="57" customWidth="1"/>
    <col min="5645" max="5645" width="4.140625" style="57" customWidth="1"/>
    <col min="5646" max="5895" width="9.140625" style="57"/>
    <col min="5896" max="5896" width="5.85546875" style="57" customWidth="1"/>
    <col min="5897" max="5897" width="47.28515625" style="57" customWidth="1"/>
    <col min="5898" max="5898" width="14" style="57" customWidth="1"/>
    <col min="5899" max="5899" width="47.28515625" style="57" customWidth="1"/>
    <col min="5900" max="5900" width="14" style="57" customWidth="1"/>
    <col min="5901" max="5901" width="4.140625" style="57" customWidth="1"/>
    <col min="5902" max="6151" width="9.140625" style="57"/>
    <col min="6152" max="6152" width="5.85546875" style="57" customWidth="1"/>
    <col min="6153" max="6153" width="47.28515625" style="57" customWidth="1"/>
    <col min="6154" max="6154" width="14" style="57" customWidth="1"/>
    <col min="6155" max="6155" width="47.28515625" style="57" customWidth="1"/>
    <col min="6156" max="6156" width="14" style="57" customWidth="1"/>
    <col min="6157" max="6157" width="4.140625" style="57" customWidth="1"/>
    <col min="6158" max="6407" width="9.140625" style="57"/>
    <col min="6408" max="6408" width="5.85546875" style="57" customWidth="1"/>
    <col min="6409" max="6409" width="47.28515625" style="57" customWidth="1"/>
    <col min="6410" max="6410" width="14" style="57" customWidth="1"/>
    <col min="6411" max="6411" width="47.28515625" style="57" customWidth="1"/>
    <col min="6412" max="6412" width="14" style="57" customWidth="1"/>
    <col min="6413" max="6413" width="4.140625" style="57" customWidth="1"/>
    <col min="6414" max="6663" width="9.140625" style="57"/>
    <col min="6664" max="6664" width="5.85546875" style="57" customWidth="1"/>
    <col min="6665" max="6665" width="47.28515625" style="57" customWidth="1"/>
    <col min="6666" max="6666" width="14" style="57" customWidth="1"/>
    <col min="6667" max="6667" width="47.28515625" style="57" customWidth="1"/>
    <col min="6668" max="6668" width="14" style="57" customWidth="1"/>
    <col min="6669" max="6669" width="4.140625" style="57" customWidth="1"/>
    <col min="6670" max="6919" width="9.140625" style="57"/>
    <col min="6920" max="6920" width="5.85546875" style="57" customWidth="1"/>
    <col min="6921" max="6921" width="47.28515625" style="57" customWidth="1"/>
    <col min="6922" max="6922" width="14" style="57" customWidth="1"/>
    <col min="6923" max="6923" width="47.28515625" style="57" customWidth="1"/>
    <col min="6924" max="6924" width="14" style="57" customWidth="1"/>
    <col min="6925" max="6925" width="4.140625" style="57" customWidth="1"/>
    <col min="6926" max="7175" width="9.140625" style="57"/>
    <col min="7176" max="7176" width="5.85546875" style="57" customWidth="1"/>
    <col min="7177" max="7177" width="47.28515625" style="57" customWidth="1"/>
    <col min="7178" max="7178" width="14" style="57" customWidth="1"/>
    <col min="7179" max="7179" width="47.28515625" style="57" customWidth="1"/>
    <col min="7180" max="7180" width="14" style="57" customWidth="1"/>
    <col min="7181" max="7181" width="4.140625" style="57" customWidth="1"/>
    <col min="7182" max="7431" width="9.140625" style="57"/>
    <col min="7432" max="7432" width="5.85546875" style="57" customWidth="1"/>
    <col min="7433" max="7433" width="47.28515625" style="57" customWidth="1"/>
    <col min="7434" max="7434" width="14" style="57" customWidth="1"/>
    <col min="7435" max="7435" width="47.28515625" style="57" customWidth="1"/>
    <col min="7436" max="7436" width="14" style="57" customWidth="1"/>
    <col min="7437" max="7437" width="4.140625" style="57" customWidth="1"/>
    <col min="7438" max="7687" width="9.140625" style="57"/>
    <col min="7688" max="7688" width="5.85546875" style="57" customWidth="1"/>
    <col min="7689" max="7689" width="47.28515625" style="57" customWidth="1"/>
    <col min="7690" max="7690" width="14" style="57" customWidth="1"/>
    <col min="7691" max="7691" width="47.28515625" style="57" customWidth="1"/>
    <col min="7692" max="7692" width="14" style="57" customWidth="1"/>
    <col min="7693" max="7693" width="4.140625" style="57" customWidth="1"/>
    <col min="7694" max="7943" width="9.140625" style="57"/>
    <col min="7944" max="7944" width="5.85546875" style="57" customWidth="1"/>
    <col min="7945" max="7945" width="47.28515625" style="57" customWidth="1"/>
    <col min="7946" max="7946" width="14" style="57" customWidth="1"/>
    <col min="7947" max="7947" width="47.28515625" style="57" customWidth="1"/>
    <col min="7948" max="7948" width="14" style="57" customWidth="1"/>
    <col min="7949" max="7949" width="4.140625" style="57" customWidth="1"/>
    <col min="7950" max="8199" width="9.140625" style="57"/>
    <col min="8200" max="8200" width="5.85546875" style="57" customWidth="1"/>
    <col min="8201" max="8201" width="47.28515625" style="57" customWidth="1"/>
    <col min="8202" max="8202" width="14" style="57" customWidth="1"/>
    <col min="8203" max="8203" width="47.28515625" style="57" customWidth="1"/>
    <col min="8204" max="8204" width="14" style="57" customWidth="1"/>
    <col min="8205" max="8205" width="4.140625" style="57" customWidth="1"/>
    <col min="8206" max="8455" width="9.140625" style="57"/>
    <col min="8456" max="8456" width="5.85546875" style="57" customWidth="1"/>
    <col min="8457" max="8457" width="47.28515625" style="57" customWidth="1"/>
    <col min="8458" max="8458" width="14" style="57" customWidth="1"/>
    <col min="8459" max="8459" width="47.28515625" style="57" customWidth="1"/>
    <col min="8460" max="8460" width="14" style="57" customWidth="1"/>
    <col min="8461" max="8461" width="4.140625" style="57" customWidth="1"/>
    <col min="8462" max="8711" width="9.140625" style="57"/>
    <col min="8712" max="8712" width="5.85546875" style="57" customWidth="1"/>
    <col min="8713" max="8713" width="47.28515625" style="57" customWidth="1"/>
    <col min="8714" max="8714" width="14" style="57" customWidth="1"/>
    <col min="8715" max="8715" width="47.28515625" style="57" customWidth="1"/>
    <col min="8716" max="8716" width="14" style="57" customWidth="1"/>
    <col min="8717" max="8717" width="4.140625" style="57" customWidth="1"/>
    <col min="8718" max="8967" width="9.140625" style="57"/>
    <col min="8968" max="8968" width="5.85546875" style="57" customWidth="1"/>
    <col min="8969" max="8969" width="47.28515625" style="57" customWidth="1"/>
    <col min="8970" max="8970" width="14" style="57" customWidth="1"/>
    <col min="8971" max="8971" width="47.28515625" style="57" customWidth="1"/>
    <col min="8972" max="8972" width="14" style="57" customWidth="1"/>
    <col min="8973" max="8973" width="4.140625" style="57" customWidth="1"/>
    <col min="8974" max="9223" width="9.140625" style="57"/>
    <col min="9224" max="9224" width="5.85546875" style="57" customWidth="1"/>
    <col min="9225" max="9225" width="47.28515625" style="57" customWidth="1"/>
    <col min="9226" max="9226" width="14" style="57" customWidth="1"/>
    <col min="9227" max="9227" width="47.28515625" style="57" customWidth="1"/>
    <col min="9228" max="9228" width="14" style="57" customWidth="1"/>
    <col min="9229" max="9229" width="4.140625" style="57" customWidth="1"/>
    <col min="9230" max="9479" width="9.140625" style="57"/>
    <col min="9480" max="9480" width="5.85546875" style="57" customWidth="1"/>
    <col min="9481" max="9481" width="47.28515625" style="57" customWidth="1"/>
    <col min="9482" max="9482" width="14" style="57" customWidth="1"/>
    <col min="9483" max="9483" width="47.28515625" style="57" customWidth="1"/>
    <col min="9484" max="9484" width="14" style="57" customWidth="1"/>
    <col min="9485" max="9485" width="4.140625" style="57" customWidth="1"/>
    <col min="9486" max="9735" width="9.140625" style="57"/>
    <col min="9736" max="9736" width="5.85546875" style="57" customWidth="1"/>
    <col min="9737" max="9737" width="47.28515625" style="57" customWidth="1"/>
    <col min="9738" max="9738" width="14" style="57" customWidth="1"/>
    <col min="9739" max="9739" width="47.28515625" style="57" customWidth="1"/>
    <col min="9740" max="9740" width="14" style="57" customWidth="1"/>
    <col min="9741" max="9741" width="4.140625" style="57" customWidth="1"/>
    <col min="9742" max="9991" width="9.140625" style="57"/>
    <col min="9992" max="9992" width="5.85546875" style="57" customWidth="1"/>
    <col min="9993" max="9993" width="47.28515625" style="57" customWidth="1"/>
    <col min="9994" max="9994" width="14" style="57" customWidth="1"/>
    <col min="9995" max="9995" width="47.28515625" style="57" customWidth="1"/>
    <col min="9996" max="9996" width="14" style="57" customWidth="1"/>
    <col min="9997" max="9997" width="4.140625" style="57" customWidth="1"/>
    <col min="9998" max="10247" width="9.140625" style="57"/>
    <col min="10248" max="10248" width="5.85546875" style="57" customWidth="1"/>
    <col min="10249" max="10249" width="47.28515625" style="57" customWidth="1"/>
    <col min="10250" max="10250" width="14" style="57" customWidth="1"/>
    <col min="10251" max="10251" width="47.28515625" style="57" customWidth="1"/>
    <col min="10252" max="10252" width="14" style="57" customWidth="1"/>
    <col min="10253" max="10253" width="4.140625" style="57" customWidth="1"/>
    <col min="10254" max="10503" width="9.140625" style="57"/>
    <col min="10504" max="10504" width="5.85546875" style="57" customWidth="1"/>
    <col min="10505" max="10505" width="47.28515625" style="57" customWidth="1"/>
    <col min="10506" max="10506" width="14" style="57" customWidth="1"/>
    <col min="10507" max="10507" width="47.28515625" style="57" customWidth="1"/>
    <col min="10508" max="10508" width="14" style="57" customWidth="1"/>
    <col min="10509" max="10509" width="4.140625" style="57" customWidth="1"/>
    <col min="10510" max="10759" width="9.140625" style="57"/>
    <col min="10760" max="10760" width="5.85546875" style="57" customWidth="1"/>
    <col min="10761" max="10761" width="47.28515625" style="57" customWidth="1"/>
    <col min="10762" max="10762" width="14" style="57" customWidth="1"/>
    <col min="10763" max="10763" width="47.28515625" style="57" customWidth="1"/>
    <col min="10764" max="10764" width="14" style="57" customWidth="1"/>
    <col min="10765" max="10765" width="4.140625" style="57" customWidth="1"/>
    <col min="10766" max="11015" width="9.140625" style="57"/>
    <col min="11016" max="11016" width="5.85546875" style="57" customWidth="1"/>
    <col min="11017" max="11017" width="47.28515625" style="57" customWidth="1"/>
    <col min="11018" max="11018" width="14" style="57" customWidth="1"/>
    <col min="11019" max="11019" width="47.28515625" style="57" customWidth="1"/>
    <col min="11020" max="11020" width="14" style="57" customWidth="1"/>
    <col min="11021" max="11021" width="4.140625" style="57" customWidth="1"/>
    <col min="11022" max="11271" width="9.140625" style="57"/>
    <col min="11272" max="11272" width="5.85546875" style="57" customWidth="1"/>
    <col min="11273" max="11273" width="47.28515625" style="57" customWidth="1"/>
    <col min="11274" max="11274" width="14" style="57" customWidth="1"/>
    <col min="11275" max="11275" width="47.28515625" style="57" customWidth="1"/>
    <col min="11276" max="11276" width="14" style="57" customWidth="1"/>
    <col min="11277" max="11277" width="4.140625" style="57" customWidth="1"/>
    <col min="11278" max="11527" width="9.140625" style="57"/>
    <col min="11528" max="11528" width="5.85546875" style="57" customWidth="1"/>
    <col min="11529" max="11529" width="47.28515625" style="57" customWidth="1"/>
    <col min="11530" max="11530" width="14" style="57" customWidth="1"/>
    <col min="11531" max="11531" width="47.28515625" style="57" customWidth="1"/>
    <col min="11532" max="11532" width="14" style="57" customWidth="1"/>
    <col min="11533" max="11533" width="4.140625" style="57" customWidth="1"/>
    <col min="11534" max="11783" width="9.140625" style="57"/>
    <col min="11784" max="11784" width="5.85546875" style="57" customWidth="1"/>
    <col min="11785" max="11785" width="47.28515625" style="57" customWidth="1"/>
    <col min="11786" max="11786" width="14" style="57" customWidth="1"/>
    <col min="11787" max="11787" width="47.28515625" style="57" customWidth="1"/>
    <col min="11788" max="11788" width="14" style="57" customWidth="1"/>
    <col min="11789" max="11789" width="4.140625" style="57" customWidth="1"/>
    <col min="11790" max="12039" width="9.140625" style="57"/>
    <col min="12040" max="12040" width="5.85546875" style="57" customWidth="1"/>
    <col min="12041" max="12041" width="47.28515625" style="57" customWidth="1"/>
    <col min="12042" max="12042" width="14" style="57" customWidth="1"/>
    <col min="12043" max="12043" width="47.28515625" style="57" customWidth="1"/>
    <col min="12044" max="12044" width="14" style="57" customWidth="1"/>
    <col min="12045" max="12045" width="4.140625" style="57" customWidth="1"/>
    <col min="12046" max="12295" width="9.140625" style="57"/>
    <col min="12296" max="12296" width="5.85546875" style="57" customWidth="1"/>
    <col min="12297" max="12297" width="47.28515625" style="57" customWidth="1"/>
    <col min="12298" max="12298" width="14" style="57" customWidth="1"/>
    <col min="12299" max="12299" width="47.28515625" style="57" customWidth="1"/>
    <col min="12300" max="12300" width="14" style="57" customWidth="1"/>
    <col min="12301" max="12301" width="4.140625" style="57" customWidth="1"/>
    <col min="12302" max="12551" width="9.140625" style="57"/>
    <col min="12552" max="12552" width="5.85546875" style="57" customWidth="1"/>
    <col min="12553" max="12553" width="47.28515625" style="57" customWidth="1"/>
    <col min="12554" max="12554" width="14" style="57" customWidth="1"/>
    <col min="12555" max="12555" width="47.28515625" style="57" customWidth="1"/>
    <col min="12556" max="12556" width="14" style="57" customWidth="1"/>
    <col min="12557" max="12557" width="4.140625" style="57" customWidth="1"/>
    <col min="12558" max="12807" width="9.140625" style="57"/>
    <col min="12808" max="12808" width="5.85546875" style="57" customWidth="1"/>
    <col min="12809" max="12809" width="47.28515625" style="57" customWidth="1"/>
    <col min="12810" max="12810" width="14" style="57" customWidth="1"/>
    <col min="12811" max="12811" width="47.28515625" style="57" customWidth="1"/>
    <col min="12812" max="12812" width="14" style="57" customWidth="1"/>
    <col min="12813" max="12813" width="4.140625" style="57" customWidth="1"/>
    <col min="12814" max="13063" width="9.140625" style="57"/>
    <col min="13064" max="13064" width="5.85546875" style="57" customWidth="1"/>
    <col min="13065" max="13065" width="47.28515625" style="57" customWidth="1"/>
    <col min="13066" max="13066" width="14" style="57" customWidth="1"/>
    <col min="13067" max="13067" width="47.28515625" style="57" customWidth="1"/>
    <col min="13068" max="13068" width="14" style="57" customWidth="1"/>
    <col min="13069" max="13069" width="4.140625" style="57" customWidth="1"/>
    <col min="13070" max="13319" width="9.140625" style="57"/>
    <col min="13320" max="13320" width="5.85546875" style="57" customWidth="1"/>
    <col min="13321" max="13321" width="47.28515625" style="57" customWidth="1"/>
    <col min="13322" max="13322" width="14" style="57" customWidth="1"/>
    <col min="13323" max="13323" width="47.28515625" style="57" customWidth="1"/>
    <col min="13324" max="13324" width="14" style="57" customWidth="1"/>
    <col min="13325" max="13325" width="4.140625" style="57" customWidth="1"/>
    <col min="13326" max="13575" width="9.140625" style="57"/>
    <col min="13576" max="13576" width="5.85546875" style="57" customWidth="1"/>
    <col min="13577" max="13577" width="47.28515625" style="57" customWidth="1"/>
    <col min="13578" max="13578" width="14" style="57" customWidth="1"/>
    <col min="13579" max="13579" width="47.28515625" style="57" customWidth="1"/>
    <col min="13580" max="13580" width="14" style="57" customWidth="1"/>
    <col min="13581" max="13581" width="4.140625" style="57" customWidth="1"/>
    <col min="13582" max="13831" width="9.140625" style="57"/>
    <col min="13832" max="13832" width="5.85546875" style="57" customWidth="1"/>
    <col min="13833" max="13833" width="47.28515625" style="57" customWidth="1"/>
    <col min="13834" max="13834" width="14" style="57" customWidth="1"/>
    <col min="13835" max="13835" width="47.28515625" style="57" customWidth="1"/>
    <col min="13836" max="13836" width="14" style="57" customWidth="1"/>
    <col min="13837" max="13837" width="4.140625" style="57" customWidth="1"/>
    <col min="13838" max="14087" width="9.140625" style="57"/>
    <col min="14088" max="14088" width="5.85546875" style="57" customWidth="1"/>
    <col min="14089" max="14089" width="47.28515625" style="57" customWidth="1"/>
    <col min="14090" max="14090" width="14" style="57" customWidth="1"/>
    <col min="14091" max="14091" width="47.28515625" style="57" customWidth="1"/>
    <col min="14092" max="14092" width="14" style="57" customWidth="1"/>
    <col min="14093" max="14093" width="4.140625" style="57" customWidth="1"/>
    <col min="14094" max="14343" width="9.140625" style="57"/>
    <col min="14344" max="14344" width="5.85546875" style="57" customWidth="1"/>
    <col min="14345" max="14345" width="47.28515625" style="57" customWidth="1"/>
    <col min="14346" max="14346" width="14" style="57" customWidth="1"/>
    <col min="14347" max="14347" width="47.28515625" style="57" customWidth="1"/>
    <col min="14348" max="14348" width="14" style="57" customWidth="1"/>
    <col min="14349" max="14349" width="4.140625" style="57" customWidth="1"/>
    <col min="14350" max="14599" width="9.140625" style="57"/>
    <col min="14600" max="14600" width="5.85546875" style="57" customWidth="1"/>
    <col min="14601" max="14601" width="47.28515625" style="57" customWidth="1"/>
    <col min="14602" max="14602" width="14" style="57" customWidth="1"/>
    <col min="14603" max="14603" width="47.28515625" style="57" customWidth="1"/>
    <col min="14604" max="14604" width="14" style="57" customWidth="1"/>
    <col min="14605" max="14605" width="4.140625" style="57" customWidth="1"/>
    <col min="14606" max="14855" width="9.140625" style="57"/>
    <col min="14856" max="14856" width="5.85546875" style="57" customWidth="1"/>
    <col min="14857" max="14857" width="47.28515625" style="57" customWidth="1"/>
    <col min="14858" max="14858" width="14" style="57" customWidth="1"/>
    <col min="14859" max="14859" width="47.28515625" style="57" customWidth="1"/>
    <col min="14860" max="14860" width="14" style="57" customWidth="1"/>
    <col min="14861" max="14861" width="4.140625" style="57" customWidth="1"/>
    <col min="14862" max="15111" width="9.140625" style="57"/>
    <col min="15112" max="15112" width="5.85546875" style="57" customWidth="1"/>
    <col min="15113" max="15113" width="47.28515625" style="57" customWidth="1"/>
    <col min="15114" max="15114" width="14" style="57" customWidth="1"/>
    <col min="15115" max="15115" width="47.28515625" style="57" customWidth="1"/>
    <col min="15116" max="15116" width="14" style="57" customWidth="1"/>
    <col min="15117" max="15117" width="4.140625" style="57" customWidth="1"/>
    <col min="15118" max="15367" width="9.140625" style="57"/>
    <col min="15368" max="15368" width="5.85546875" style="57" customWidth="1"/>
    <col min="15369" max="15369" width="47.28515625" style="57" customWidth="1"/>
    <col min="15370" max="15370" width="14" style="57" customWidth="1"/>
    <col min="15371" max="15371" width="47.28515625" style="57" customWidth="1"/>
    <col min="15372" max="15372" width="14" style="57" customWidth="1"/>
    <col min="15373" max="15373" width="4.140625" style="57" customWidth="1"/>
    <col min="15374" max="15623" width="9.140625" style="57"/>
    <col min="15624" max="15624" width="5.85546875" style="57" customWidth="1"/>
    <col min="15625" max="15625" width="47.28515625" style="57" customWidth="1"/>
    <col min="15626" max="15626" width="14" style="57" customWidth="1"/>
    <col min="15627" max="15627" width="47.28515625" style="57" customWidth="1"/>
    <col min="15628" max="15628" width="14" style="57" customWidth="1"/>
    <col min="15629" max="15629" width="4.140625" style="57" customWidth="1"/>
    <col min="15630" max="15879" width="9.140625" style="57"/>
    <col min="15880" max="15880" width="5.85546875" style="57" customWidth="1"/>
    <col min="15881" max="15881" width="47.28515625" style="57" customWidth="1"/>
    <col min="15882" max="15882" width="14" style="57" customWidth="1"/>
    <col min="15883" max="15883" width="47.28515625" style="57" customWidth="1"/>
    <col min="15884" max="15884" width="14" style="57" customWidth="1"/>
    <col min="15885" max="15885" width="4.140625" style="57" customWidth="1"/>
    <col min="15886" max="16135" width="9.140625" style="57"/>
    <col min="16136" max="16136" width="5.85546875" style="57" customWidth="1"/>
    <col min="16137" max="16137" width="47.28515625" style="57" customWidth="1"/>
    <col min="16138" max="16138" width="14" style="57" customWidth="1"/>
    <col min="16139" max="16139" width="47.28515625" style="57" customWidth="1"/>
    <col min="16140" max="16140" width="14" style="57" customWidth="1"/>
    <col min="16141" max="16141" width="4.140625" style="57" customWidth="1"/>
    <col min="16142" max="16384" width="9.140625" style="57"/>
  </cols>
  <sheetData>
    <row r="1" spans="1:13" ht="39.75" customHeight="1" x14ac:dyDescent="0.25">
      <c r="B1" s="134" t="s">
        <v>437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.25" thickBot="1" x14ac:dyDescent="0.3">
      <c r="I2" s="70" t="s">
        <v>376</v>
      </c>
      <c r="J2" s="137" t="s">
        <v>242</v>
      </c>
      <c r="K2" s="137" t="s">
        <v>242</v>
      </c>
      <c r="L2" s="137" t="s">
        <v>242</v>
      </c>
      <c r="M2" s="137" t="s">
        <v>242</v>
      </c>
    </row>
    <row r="3" spans="1:13" ht="18" customHeight="1" thickBot="1" x14ac:dyDescent="0.3">
      <c r="A3" s="389" t="s">
        <v>110</v>
      </c>
      <c r="B3" s="138" t="s">
        <v>3</v>
      </c>
      <c r="C3" s="139"/>
      <c r="D3" s="139"/>
      <c r="E3" s="139"/>
      <c r="F3" s="139"/>
      <c r="G3" s="139"/>
      <c r="H3" s="138" t="s">
        <v>53</v>
      </c>
      <c r="I3" s="140"/>
      <c r="J3" s="140"/>
      <c r="K3" s="140"/>
      <c r="L3" s="140"/>
      <c r="M3" s="140"/>
    </row>
    <row r="4" spans="1:13" s="142" customFormat="1" ht="35.25" customHeight="1" thickBot="1" x14ac:dyDescent="0.3">
      <c r="A4" s="390"/>
      <c r="B4" s="141" t="s">
        <v>243</v>
      </c>
      <c r="C4" s="73" t="s">
        <v>462</v>
      </c>
      <c r="D4" s="73" t="s">
        <v>345</v>
      </c>
      <c r="E4" s="73" t="s">
        <v>346</v>
      </c>
      <c r="F4" s="73" t="s">
        <v>347</v>
      </c>
      <c r="G4" s="73" t="s">
        <v>346</v>
      </c>
      <c r="H4" s="141" t="s">
        <v>243</v>
      </c>
      <c r="I4" s="73" t="s">
        <v>462</v>
      </c>
      <c r="J4" s="73" t="s">
        <v>345</v>
      </c>
      <c r="K4" s="73" t="s">
        <v>346</v>
      </c>
      <c r="L4" s="73" t="s">
        <v>347</v>
      </c>
      <c r="M4" s="73" t="s">
        <v>346</v>
      </c>
    </row>
    <row r="5" spans="1:13" s="147" customFormat="1" ht="12" customHeight="1" thickBot="1" x14ac:dyDescent="0.3">
      <c r="A5" s="143">
        <v>1</v>
      </c>
      <c r="B5" s="144">
        <v>2</v>
      </c>
      <c r="C5" s="145" t="s">
        <v>20</v>
      </c>
      <c r="D5" s="145" t="s">
        <v>20</v>
      </c>
      <c r="E5" s="145" t="s">
        <v>20</v>
      </c>
      <c r="F5" s="145" t="s">
        <v>20</v>
      </c>
      <c r="G5" s="145" t="s">
        <v>20</v>
      </c>
      <c r="H5" s="144" t="s">
        <v>22</v>
      </c>
      <c r="I5" s="146" t="s">
        <v>29</v>
      </c>
      <c r="J5" s="146" t="s">
        <v>29</v>
      </c>
      <c r="K5" s="146" t="s">
        <v>29</v>
      </c>
      <c r="L5" s="146" t="s">
        <v>29</v>
      </c>
      <c r="M5" s="146" t="s">
        <v>29</v>
      </c>
    </row>
    <row r="6" spans="1:13" ht="12.95" customHeight="1" x14ac:dyDescent="0.25">
      <c r="A6" s="148" t="s">
        <v>4</v>
      </c>
      <c r="B6" s="149" t="s">
        <v>244</v>
      </c>
      <c r="C6" s="150">
        <f>'1.1.sz.mell.'!C5</f>
        <v>0</v>
      </c>
      <c r="D6" s="150" t="e">
        <f>'1.1.sz.mell.'!D5</f>
        <v>#REF!</v>
      </c>
      <c r="E6" s="150" t="e">
        <f>'1.1.sz.mell.'!E5</f>
        <v>#REF!</v>
      </c>
      <c r="F6" s="150" t="e">
        <f>'1.1.sz.mell.'!F5</f>
        <v>#REF!</v>
      </c>
      <c r="G6" s="150" t="e">
        <f>'1.1.sz.mell.'!G5</f>
        <v>#REF!</v>
      </c>
      <c r="H6" s="149" t="s">
        <v>245</v>
      </c>
      <c r="I6" s="151">
        <f>'1.1.sz.mell.'!C86</f>
        <v>223536000</v>
      </c>
      <c r="J6" s="151">
        <f>'1.1.sz.mell.'!D86</f>
        <v>0</v>
      </c>
      <c r="K6" s="151">
        <f>'1.1.sz.mell.'!E86</f>
        <v>0</v>
      </c>
      <c r="L6" s="151">
        <f>'1.1.sz.mell.'!F86</f>
        <v>0</v>
      </c>
      <c r="M6" s="151">
        <f>'1.1.sz.mell.'!G86</f>
        <v>0</v>
      </c>
    </row>
    <row r="7" spans="1:13" ht="12.95" customHeight="1" x14ac:dyDescent="0.25">
      <c r="A7" s="152" t="s">
        <v>10</v>
      </c>
      <c r="B7" s="153" t="s">
        <v>246</v>
      </c>
      <c r="C7" s="154">
        <f>'1.1.sz.mell.'!C6</f>
        <v>250985000</v>
      </c>
      <c r="D7" s="154">
        <f>'1.1.sz.mell.'!D6</f>
        <v>0</v>
      </c>
      <c r="E7" s="154">
        <f>'1.1.sz.mell.'!E6</f>
        <v>0</v>
      </c>
      <c r="F7" s="154">
        <f>'1.1.sz.mell.'!F6</f>
        <v>0</v>
      </c>
      <c r="G7" s="154">
        <f>'1.1.sz.mell.'!G6</f>
        <v>0</v>
      </c>
      <c r="H7" s="153" t="s">
        <v>56</v>
      </c>
      <c r="I7" s="151">
        <f>'1.1.sz.mell.'!C87</f>
        <v>30380000</v>
      </c>
      <c r="J7" s="151">
        <f>'1.1.sz.mell.'!D87</f>
        <v>0</v>
      </c>
      <c r="K7" s="151">
        <f>'1.1.sz.mell.'!E87</f>
        <v>0</v>
      </c>
      <c r="L7" s="151">
        <f>'1.1.sz.mell.'!F87</f>
        <v>0</v>
      </c>
      <c r="M7" s="151">
        <f>'1.1.sz.mell.'!G87</f>
        <v>0</v>
      </c>
    </row>
    <row r="8" spans="1:13" ht="12.95" customHeight="1" x14ac:dyDescent="0.25">
      <c r="A8" s="152" t="s">
        <v>20</v>
      </c>
      <c r="B8" s="153" t="s">
        <v>247</v>
      </c>
      <c r="C8" s="154"/>
      <c r="D8" s="154"/>
      <c r="E8" s="154"/>
      <c r="F8" s="154"/>
      <c r="G8" s="154"/>
      <c r="H8" s="153" t="s">
        <v>248</v>
      </c>
      <c r="I8" s="151">
        <f>'1.1.sz.mell.'!C88</f>
        <v>71685000</v>
      </c>
      <c r="J8" s="151">
        <f>'1.1.sz.mell.'!D88</f>
        <v>0</v>
      </c>
      <c r="K8" s="151">
        <f>'1.1.sz.mell.'!E88</f>
        <v>0</v>
      </c>
      <c r="L8" s="151">
        <f>'1.1.sz.mell.'!F88</f>
        <v>0</v>
      </c>
      <c r="M8" s="151">
        <f>'1.1.sz.mell.'!G88</f>
        <v>0</v>
      </c>
    </row>
    <row r="9" spans="1:13" ht="12.95" customHeight="1" x14ac:dyDescent="0.25">
      <c r="A9" s="152" t="s">
        <v>22</v>
      </c>
      <c r="B9" s="153" t="s">
        <v>21</v>
      </c>
      <c r="C9" s="154">
        <f>'1.1.sz.mell.'!C20</f>
        <v>0</v>
      </c>
      <c r="D9" s="154">
        <f>'1.1.sz.mell.'!D20</f>
        <v>0</v>
      </c>
      <c r="E9" s="154">
        <f>'1.1.sz.mell.'!E20</f>
        <v>0</v>
      </c>
      <c r="F9" s="154">
        <f>'1.1.sz.mell.'!F20</f>
        <v>0</v>
      </c>
      <c r="G9" s="154">
        <f>'1.1.sz.mell.'!G20</f>
        <v>0</v>
      </c>
      <c r="H9" s="153" t="s">
        <v>58</v>
      </c>
      <c r="I9" s="151">
        <f>'1.1.sz.mell.'!C89</f>
        <v>0</v>
      </c>
      <c r="J9" s="151">
        <f>'1.1.sz.mell.'!D89</f>
        <v>0</v>
      </c>
      <c r="K9" s="151">
        <f>'1.1.sz.mell.'!E89</f>
        <v>0</v>
      </c>
      <c r="L9" s="151">
        <f>'1.1.sz.mell.'!F89</f>
        <v>0</v>
      </c>
      <c r="M9" s="151">
        <f>'1.1.sz.mell.'!G89</f>
        <v>0</v>
      </c>
    </row>
    <row r="10" spans="1:13" ht="12.95" customHeight="1" x14ac:dyDescent="0.25">
      <c r="A10" s="152" t="s">
        <v>29</v>
      </c>
      <c r="B10" s="155" t="s">
        <v>38</v>
      </c>
      <c r="C10" s="154">
        <f>'1.1.sz.mell.'!C45</f>
        <v>0</v>
      </c>
      <c r="D10" s="154">
        <f>'1.1.sz.mell.'!D45</f>
        <v>0</v>
      </c>
      <c r="E10" s="154">
        <f>'1.1.sz.mell.'!E45</f>
        <v>0</v>
      </c>
      <c r="F10" s="154">
        <f>'1.1.sz.mell.'!F45</f>
        <v>0</v>
      </c>
      <c r="G10" s="154">
        <f>'1.1.sz.mell.'!G45</f>
        <v>0</v>
      </c>
      <c r="H10" s="153" t="s">
        <v>59</v>
      </c>
      <c r="I10" s="151">
        <f>'1.1.sz.mell.'!C90</f>
        <v>7516351</v>
      </c>
      <c r="J10" s="151">
        <f>'1.1.sz.mell.'!D90</f>
        <v>0</v>
      </c>
      <c r="K10" s="151">
        <f>'1.1.sz.mell.'!E90</f>
        <v>0</v>
      </c>
      <c r="L10" s="151">
        <f>'1.1.sz.mell.'!F90</f>
        <v>0</v>
      </c>
      <c r="M10" s="151">
        <f>'1.1.sz.mell.'!G90</f>
        <v>0</v>
      </c>
    </row>
    <row r="11" spans="1:13" ht="12.95" customHeight="1" x14ac:dyDescent="0.25">
      <c r="A11" s="152" t="s">
        <v>37</v>
      </c>
      <c r="B11" s="153" t="s">
        <v>249</v>
      </c>
      <c r="C11" s="156"/>
      <c r="D11" s="156"/>
      <c r="E11" s="156"/>
      <c r="F11" s="156"/>
      <c r="G11" s="156"/>
      <c r="H11" s="153" t="s">
        <v>250</v>
      </c>
      <c r="I11" s="151">
        <f>'1.1.sz.mell.'!C97</f>
        <v>21904876</v>
      </c>
      <c r="J11" s="20"/>
      <c r="K11" s="20"/>
      <c r="L11" s="20"/>
      <c r="M11" s="20"/>
    </row>
    <row r="12" spans="1:13" ht="12.95" customHeight="1" x14ac:dyDescent="0.25">
      <c r="A12" s="152" t="s">
        <v>39</v>
      </c>
      <c r="B12" s="153" t="s">
        <v>160</v>
      </c>
      <c r="C12" s="154">
        <f>'1.1.sz.mell.'!C27</f>
        <v>79915000</v>
      </c>
      <c r="D12" s="154">
        <f>'1.1.sz.mell.'!D27</f>
        <v>0</v>
      </c>
      <c r="E12" s="154">
        <f>'1.1.sz.mell.'!E27</f>
        <v>0</v>
      </c>
      <c r="F12" s="154">
        <f>'1.1.sz.mell.'!F27</f>
        <v>0</v>
      </c>
      <c r="G12" s="154">
        <f>'1.1.sz.mell.'!G27</f>
        <v>0</v>
      </c>
      <c r="H12" s="157"/>
      <c r="I12" s="20"/>
      <c r="J12" s="20"/>
      <c r="K12" s="20"/>
      <c r="L12" s="20"/>
      <c r="M12" s="20"/>
    </row>
    <row r="13" spans="1:13" ht="12.95" customHeight="1" x14ac:dyDescent="0.25">
      <c r="A13" s="152" t="s">
        <v>41</v>
      </c>
      <c r="B13" s="157"/>
      <c r="C13" s="154"/>
      <c r="D13" s="154"/>
      <c r="E13" s="154"/>
      <c r="F13" s="154"/>
      <c r="G13" s="154"/>
      <c r="H13" s="157"/>
      <c r="I13" s="20"/>
      <c r="J13" s="20"/>
      <c r="K13" s="20"/>
      <c r="L13" s="20"/>
      <c r="M13" s="20"/>
    </row>
    <row r="14" spans="1:13" ht="12.95" customHeight="1" x14ac:dyDescent="0.25">
      <c r="A14" s="152" t="s">
        <v>43</v>
      </c>
      <c r="B14" s="158"/>
      <c r="C14" s="156"/>
      <c r="D14" s="156"/>
      <c r="E14" s="156"/>
      <c r="F14" s="156"/>
      <c r="G14" s="156"/>
      <c r="H14" s="157"/>
      <c r="I14" s="20"/>
      <c r="J14" s="20"/>
      <c r="K14" s="20"/>
      <c r="L14" s="20"/>
      <c r="M14" s="20"/>
    </row>
    <row r="15" spans="1:13" ht="12.95" customHeight="1" x14ac:dyDescent="0.25">
      <c r="A15" s="152" t="s">
        <v>51</v>
      </c>
      <c r="B15" s="157"/>
      <c r="C15" s="154"/>
      <c r="D15" s="154"/>
      <c r="E15" s="154"/>
      <c r="F15" s="154"/>
      <c r="G15" s="154"/>
      <c r="H15" s="157"/>
      <c r="I15" s="20"/>
      <c r="J15" s="20"/>
      <c r="K15" s="20"/>
      <c r="L15" s="20"/>
      <c r="M15" s="20"/>
    </row>
    <row r="16" spans="1:13" ht="12.95" customHeight="1" x14ac:dyDescent="0.25">
      <c r="A16" s="152" t="s">
        <v>251</v>
      </c>
      <c r="B16" s="157"/>
      <c r="C16" s="154"/>
      <c r="D16" s="154"/>
      <c r="E16" s="154"/>
      <c r="F16" s="154"/>
      <c r="G16" s="154"/>
      <c r="H16" s="157"/>
      <c r="I16" s="20"/>
      <c r="J16" s="20"/>
      <c r="K16" s="20"/>
      <c r="L16" s="20"/>
      <c r="M16" s="20"/>
    </row>
    <row r="17" spans="1:13" ht="12.95" customHeight="1" thickBot="1" x14ac:dyDescent="0.3">
      <c r="A17" s="152" t="s">
        <v>252</v>
      </c>
      <c r="B17" s="159"/>
      <c r="C17" s="160"/>
      <c r="D17" s="160"/>
      <c r="E17" s="160"/>
      <c r="F17" s="160"/>
      <c r="G17" s="160"/>
      <c r="H17" s="157"/>
      <c r="I17" s="161"/>
      <c r="J17" s="161"/>
      <c r="K17" s="161"/>
      <c r="L17" s="161"/>
      <c r="M17" s="161"/>
    </row>
    <row r="18" spans="1:13" ht="15.95" customHeight="1" thickBot="1" x14ac:dyDescent="0.3">
      <c r="A18" s="162" t="s">
        <v>253</v>
      </c>
      <c r="B18" s="163" t="s">
        <v>254</v>
      </c>
      <c r="C18" s="164">
        <f>+C6+C7+C9+C10+C12+C13+C14+C15+C16+C17</f>
        <v>330900000</v>
      </c>
      <c r="D18" s="164" t="e">
        <f>+D6+D7+D9+D10+D12+D13+D14+D15+D16+D17</f>
        <v>#REF!</v>
      </c>
      <c r="E18" s="164" t="e">
        <f>+E6+E7+E9+E10+E12+E13+E14+E15+E16+E17</f>
        <v>#REF!</v>
      </c>
      <c r="F18" s="164" t="e">
        <f>+F6+F7+F9+F10+F12+F13+F14+F15+F16+F17</f>
        <v>#REF!</v>
      </c>
      <c r="G18" s="164" t="e">
        <f>+G6+G7+G9+G10+G12+G13+G14+G15+G16+G17</f>
        <v>#REF!</v>
      </c>
      <c r="H18" s="163" t="s">
        <v>255</v>
      </c>
      <c r="I18" s="16">
        <f>SUM(I6:I17)</f>
        <v>355022227</v>
      </c>
      <c r="J18" s="16">
        <f t="shared" ref="J18:M18" si="0">SUM(J6:J17)</f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ht="12.95" customHeight="1" x14ac:dyDescent="0.25">
      <c r="A19" s="165" t="s">
        <v>256</v>
      </c>
      <c r="B19" s="166" t="s">
        <v>257</v>
      </c>
      <c r="C19" s="167">
        <f>+C20+C21+C22+C23</f>
        <v>24122227</v>
      </c>
      <c r="D19" s="167">
        <f>+D20+D21+D22+D23</f>
        <v>2001</v>
      </c>
      <c r="E19" s="167">
        <f>+E20+E21+E22+E23</f>
        <v>2001</v>
      </c>
      <c r="F19" s="167">
        <f>+F20+F21+F22+F23</f>
        <v>2001</v>
      </c>
      <c r="G19" s="167">
        <f>+G20+G21+G22+G23</f>
        <v>2001</v>
      </c>
      <c r="H19" s="168" t="s">
        <v>258</v>
      </c>
      <c r="I19" s="30"/>
      <c r="J19" s="30"/>
      <c r="K19" s="30"/>
      <c r="L19" s="30"/>
      <c r="M19" s="30"/>
    </row>
    <row r="20" spans="1:13" ht="12.95" customHeight="1" x14ac:dyDescent="0.25">
      <c r="A20" s="169" t="s">
        <v>259</v>
      </c>
      <c r="B20" s="168" t="s">
        <v>260</v>
      </c>
      <c r="C20" s="170">
        <v>24122227</v>
      </c>
      <c r="D20" s="170">
        <v>2001</v>
      </c>
      <c r="E20" s="170">
        <v>2001</v>
      </c>
      <c r="F20" s="170">
        <v>2001</v>
      </c>
      <c r="G20" s="170">
        <v>2001</v>
      </c>
      <c r="H20" s="168" t="s">
        <v>261</v>
      </c>
      <c r="I20" s="48"/>
      <c r="J20" s="48"/>
      <c r="K20" s="48"/>
      <c r="L20" s="48"/>
      <c r="M20" s="48"/>
    </row>
    <row r="21" spans="1:13" ht="12.95" customHeight="1" x14ac:dyDescent="0.25">
      <c r="A21" s="169" t="s">
        <v>262</v>
      </c>
      <c r="B21" s="168" t="s">
        <v>263</v>
      </c>
      <c r="C21" s="170"/>
      <c r="D21" s="170"/>
      <c r="E21" s="170"/>
      <c r="F21" s="170"/>
      <c r="G21" s="170"/>
      <c r="H21" s="168" t="s">
        <v>264</v>
      </c>
      <c r="I21" s="48"/>
      <c r="J21" s="48"/>
      <c r="K21" s="48"/>
      <c r="L21" s="48"/>
      <c r="M21" s="48"/>
    </row>
    <row r="22" spans="1:13" ht="12.95" customHeight="1" x14ac:dyDescent="0.25">
      <c r="A22" s="169" t="s">
        <v>265</v>
      </c>
      <c r="B22" s="168" t="s">
        <v>266</v>
      </c>
      <c r="C22" s="170"/>
      <c r="D22" s="170"/>
      <c r="E22" s="170"/>
      <c r="F22" s="170"/>
      <c r="G22" s="170"/>
      <c r="H22" s="168" t="s">
        <v>267</v>
      </c>
      <c r="I22" s="48"/>
      <c r="J22" s="48"/>
      <c r="K22" s="48"/>
      <c r="L22" s="48"/>
      <c r="M22" s="48"/>
    </row>
    <row r="23" spans="1:13" ht="12.95" customHeight="1" x14ac:dyDescent="0.25">
      <c r="A23" s="169" t="s">
        <v>268</v>
      </c>
      <c r="B23" s="168" t="s">
        <v>269</v>
      </c>
      <c r="C23" s="170"/>
      <c r="D23" s="170"/>
      <c r="E23" s="170"/>
      <c r="F23" s="170"/>
      <c r="G23" s="170"/>
      <c r="H23" s="166" t="s">
        <v>270</v>
      </c>
      <c r="I23" s="48"/>
      <c r="J23" s="48"/>
      <c r="K23" s="48"/>
      <c r="L23" s="48"/>
      <c r="M23" s="48"/>
    </row>
    <row r="24" spans="1:13" ht="12.95" customHeight="1" x14ac:dyDescent="0.25">
      <c r="A24" s="169" t="s">
        <v>271</v>
      </c>
      <c r="B24" s="168" t="s">
        <v>272</v>
      </c>
      <c r="C24" s="171">
        <f>+C25+C26</f>
        <v>0</v>
      </c>
      <c r="D24" s="171">
        <f>+D25+D26</f>
        <v>0</v>
      </c>
      <c r="E24" s="171">
        <f>+E25+E26</f>
        <v>0</v>
      </c>
      <c r="F24" s="171">
        <f>+F25+F26</f>
        <v>0</v>
      </c>
      <c r="G24" s="171">
        <f>+G25+G26</f>
        <v>0</v>
      </c>
      <c r="H24" s="168" t="s">
        <v>273</v>
      </c>
      <c r="I24" s="48"/>
      <c r="J24" s="48"/>
      <c r="K24" s="48"/>
      <c r="L24" s="48"/>
      <c r="M24" s="48"/>
    </row>
    <row r="25" spans="1:13" ht="12.95" customHeight="1" x14ac:dyDescent="0.25">
      <c r="A25" s="165" t="s">
        <v>274</v>
      </c>
      <c r="B25" s="166" t="s">
        <v>275</v>
      </c>
      <c r="C25" s="172"/>
      <c r="D25" s="172"/>
      <c r="E25" s="172"/>
      <c r="F25" s="172"/>
      <c r="G25" s="172"/>
      <c r="H25" s="149" t="s">
        <v>276</v>
      </c>
      <c r="I25" s="30"/>
      <c r="J25" s="30"/>
      <c r="K25" s="30"/>
      <c r="L25" s="30"/>
      <c r="M25" s="30"/>
    </row>
    <row r="26" spans="1:13" ht="12.95" customHeight="1" thickBot="1" x14ac:dyDescent="0.3">
      <c r="A26" s="169" t="s">
        <v>277</v>
      </c>
      <c r="B26" s="168" t="s">
        <v>278</v>
      </c>
      <c r="C26" s="170"/>
      <c r="D26" s="170"/>
      <c r="E26" s="170"/>
      <c r="F26" s="170"/>
      <c r="G26" s="170"/>
      <c r="H26" s="157"/>
      <c r="I26" s="48"/>
      <c r="J26" s="48"/>
      <c r="K26" s="48"/>
      <c r="L26" s="48"/>
      <c r="M26" s="48"/>
    </row>
    <row r="27" spans="1:13" ht="15.95" customHeight="1" thickBot="1" x14ac:dyDescent="0.3">
      <c r="A27" s="162" t="s">
        <v>279</v>
      </c>
      <c r="B27" s="163" t="s">
        <v>280</v>
      </c>
      <c r="C27" s="164">
        <f>+C19+C24</f>
        <v>24122227</v>
      </c>
      <c r="D27" s="164">
        <f>+D19+D24</f>
        <v>2001</v>
      </c>
      <c r="E27" s="164">
        <f>+E19+E24</f>
        <v>2001</v>
      </c>
      <c r="F27" s="164">
        <f>+F19+F24</f>
        <v>2001</v>
      </c>
      <c r="G27" s="164">
        <f>+G19+G24</f>
        <v>2001</v>
      </c>
      <c r="H27" s="163" t="s">
        <v>281</v>
      </c>
      <c r="I27" s="16">
        <f>SUM(I19:I26)</f>
        <v>0</v>
      </c>
      <c r="J27" s="16">
        <f t="shared" ref="J27:M27" si="1">SUM(J19:J26)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3.5" thickBot="1" x14ac:dyDescent="0.3">
      <c r="A28" s="162" t="s">
        <v>282</v>
      </c>
      <c r="B28" s="173" t="s">
        <v>283</v>
      </c>
      <c r="C28" s="174">
        <f>+C18+C27</f>
        <v>355022227</v>
      </c>
      <c r="D28" s="174" t="e">
        <f>+D18+D27</f>
        <v>#REF!</v>
      </c>
      <c r="E28" s="174" t="e">
        <f>+E18+E27</f>
        <v>#REF!</v>
      </c>
      <c r="F28" s="174" t="e">
        <f>+F18+F27</f>
        <v>#REF!</v>
      </c>
      <c r="G28" s="174" t="e">
        <f>+G18+G27</f>
        <v>#REF!</v>
      </c>
      <c r="H28" s="173" t="s">
        <v>284</v>
      </c>
      <c r="I28" s="174">
        <f>+I18+I27</f>
        <v>355022227</v>
      </c>
      <c r="J28" s="174">
        <f t="shared" ref="J28:M28" si="2">+J18+J27</f>
        <v>0</v>
      </c>
      <c r="K28" s="174">
        <f t="shared" si="2"/>
        <v>0</v>
      </c>
      <c r="L28" s="174">
        <f t="shared" si="2"/>
        <v>0</v>
      </c>
      <c r="M28" s="174">
        <f t="shared" si="2"/>
        <v>0</v>
      </c>
    </row>
    <row r="29" spans="1:13" ht="13.5" thickBot="1" x14ac:dyDescent="0.3">
      <c r="A29" s="162" t="s">
        <v>285</v>
      </c>
      <c r="B29" s="173" t="s">
        <v>286</v>
      </c>
      <c r="C29" s="174">
        <f>IF(C18-I18&lt;0,I18-C18,"-")</f>
        <v>24122227</v>
      </c>
      <c r="D29" s="174" t="e">
        <f>IF(D18-N18&lt;0,N18-D18,"-")</f>
        <v>#REF!</v>
      </c>
      <c r="E29" s="174" t="e">
        <f>IF(E18-O18&lt;0,O18-E18,"-")</f>
        <v>#REF!</v>
      </c>
      <c r="F29" s="174" t="e">
        <f>IF(F18-P18&lt;0,P18-F18,"-")</f>
        <v>#REF!</v>
      </c>
      <c r="G29" s="174" t="e">
        <f>IF(G18-Q18&lt;0,Q18-G18,"-")</f>
        <v>#REF!</v>
      </c>
      <c r="H29" s="173" t="s">
        <v>287</v>
      </c>
      <c r="I29" s="174" t="str">
        <f>IF(C18-I18&gt;0,C18-I18,"-")</f>
        <v>-</v>
      </c>
      <c r="J29" s="174" t="e">
        <f t="shared" ref="J29:M29" si="3">IF(D18-J18&gt;0,D18-J18,"-")</f>
        <v>#REF!</v>
      </c>
      <c r="K29" s="174" t="e">
        <f t="shared" si="3"/>
        <v>#REF!</v>
      </c>
      <c r="L29" s="174" t="e">
        <f t="shared" si="3"/>
        <v>#REF!</v>
      </c>
      <c r="M29" s="174" t="e">
        <f t="shared" si="3"/>
        <v>#REF!</v>
      </c>
    </row>
    <row r="30" spans="1:13" ht="13.5" thickBot="1" x14ac:dyDescent="0.3">
      <c r="A30" s="162" t="s">
        <v>288</v>
      </c>
      <c r="B30" s="173" t="s">
        <v>289</v>
      </c>
      <c r="C30" s="174" t="str">
        <f>IF(C18+C19-I28&lt;0,I28-(C18+C19),"-")</f>
        <v>-</v>
      </c>
      <c r="D30" s="174" t="e">
        <f>IF(D18+D19-N28&lt;0,N28-(D18+D19),"-")</f>
        <v>#REF!</v>
      </c>
      <c r="E30" s="174" t="e">
        <f>IF(E18+E19-O28&lt;0,O28-(E18+E19),"-")</f>
        <v>#REF!</v>
      </c>
      <c r="F30" s="174" t="e">
        <f>IF(F18+F19-P28&lt;0,P28-(F18+F19),"-")</f>
        <v>#REF!</v>
      </c>
      <c r="G30" s="174" t="e">
        <f>IF(G18+G19-Q28&lt;0,Q28-(G18+G19),"-")</f>
        <v>#REF!</v>
      </c>
      <c r="H30" s="173" t="s">
        <v>290</v>
      </c>
      <c r="I30" s="174" t="str">
        <f>IF(C18+C19-I28&gt;0,C18+C19-I28,"-")</f>
        <v>-</v>
      </c>
      <c r="J30" s="174" t="e">
        <f t="shared" ref="J30:M30" si="4">IF(D18+D19-J28&gt;0,D18+D19-J28,"-")</f>
        <v>#REF!</v>
      </c>
      <c r="K30" s="174" t="e">
        <f t="shared" si="4"/>
        <v>#REF!</v>
      </c>
      <c r="L30" s="174" t="e">
        <f t="shared" si="4"/>
        <v>#REF!</v>
      </c>
      <c r="M30" s="174" t="e">
        <f t="shared" si="4"/>
        <v>#REF!</v>
      </c>
    </row>
    <row r="31" spans="1:13" ht="18.75" x14ac:dyDescent="0.25">
      <c r="B31" s="391"/>
      <c r="C31" s="391"/>
      <c r="D31" s="391"/>
      <c r="E31" s="391"/>
      <c r="F31" s="391"/>
      <c r="G31" s="391"/>
      <c r="H31" s="391"/>
    </row>
    <row r="32" spans="1:13" ht="31.5" customHeight="1" x14ac:dyDescent="0.25">
      <c r="B32" s="394" t="s">
        <v>438</v>
      </c>
      <c r="C32" s="394"/>
      <c r="D32" s="394"/>
      <c r="E32" s="394"/>
      <c r="F32" s="394"/>
      <c r="G32" s="394"/>
      <c r="H32" s="394"/>
      <c r="I32" s="135"/>
      <c r="J32" s="135"/>
      <c r="K32" s="135"/>
      <c r="L32" s="135"/>
      <c r="M32" s="135"/>
    </row>
    <row r="33" spans="1:13" ht="14.25" thickBot="1" x14ac:dyDescent="0.3">
      <c r="I33" s="70" t="s">
        <v>376</v>
      </c>
      <c r="J33" s="137" t="s">
        <v>242</v>
      </c>
      <c r="K33" s="137" t="s">
        <v>242</v>
      </c>
      <c r="L33" s="137" t="s">
        <v>242</v>
      </c>
      <c r="M33" s="137" t="s">
        <v>242</v>
      </c>
    </row>
    <row r="34" spans="1:13" ht="13.5" thickBot="1" x14ac:dyDescent="0.3">
      <c r="A34" s="392" t="s">
        <v>110</v>
      </c>
      <c r="B34" s="138" t="s">
        <v>3</v>
      </c>
      <c r="C34" s="139"/>
      <c r="D34" s="139"/>
      <c r="E34" s="139"/>
      <c r="F34" s="139"/>
      <c r="G34" s="139"/>
      <c r="H34" s="138" t="s">
        <v>53</v>
      </c>
      <c r="I34" s="140"/>
      <c r="J34" s="140"/>
      <c r="K34" s="140"/>
      <c r="L34" s="140"/>
      <c r="M34" s="140"/>
    </row>
    <row r="35" spans="1:13" s="142" customFormat="1" ht="36.75" thickBot="1" x14ac:dyDescent="0.3">
      <c r="A35" s="393"/>
      <c r="B35" s="141" t="s">
        <v>243</v>
      </c>
      <c r="C35" s="73" t="s">
        <v>462</v>
      </c>
      <c r="D35" s="73" t="s">
        <v>345</v>
      </c>
      <c r="E35" s="73" t="s">
        <v>346</v>
      </c>
      <c r="F35" s="73" t="s">
        <v>347</v>
      </c>
      <c r="G35" s="73" t="s">
        <v>346</v>
      </c>
      <c r="H35" s="141" t="s">
        <v>243</v>
      </c>
      <c r="I35" s="73" t="s">
        <v>462</v>
      </c>
      <c r="J35" s="73" t="s">
        <v>345</v>
      </c>
      <c r="K35" s="73" t="s">
        <v>346</v>
      </c>
      <c r="L35" s="73" t="s">
        <v>347</v>
      </c>
      <c r="M35" s="73" t="s">
        <v>346</v>
      </c>
    </row>
    <row r="36" spans="1:13" s="142" customFormat="1" ht="13.5" thickBot="1" x14ac:dyDescent="0.3">
      <c r="A36" s="143">
        <v>1</v>
      </c>
      <c r="B36" s="144">
        <v>2</v>
      </c>
      <c r="C36" s="145">
        <v>3</v>
      </c>
      <c r="D36" s="145">
        <v>3</v>
      </c>
      <c r="E36" s="145">
        <v>3</v>
      </c>
      <c r="F36" s="145">
        <v>3</v>
      </c>
      <c r="G36" s="145">
        <v>3</v>
      </c>
      <c r="H36" s="144">
        <v>4</v>
      </c>
      <c r="I36" s="146">
        <v>5</v>
      </c>
      <c r="J36" s="146">
        <v>5</v>
      </c>
      <c r="K36" s="146">
        <v>5</v>
      </c>
      <c r="L36" s="146">
        <v>5</v>
      </c>
      <c r="M36" s="146">
        <v>5</v>
      </c>
    </row>
    <row r="37" spans="1:13" ht="12.95" customHeight="1" x14ac:dyDescent="0.25">
      <c r="A37" s="148" t="s">
        <v>4</v>
      </c>
      <c r="B37" s="149" t="s">
        <v>291</v>
      </c>
      <c r="C37" s="150">
        <f>'1.1.sz.mell.'!C13</f>
        <v>0</v>
      </c>
      <c r="D37" s="150">
        <f>'1.1.sz.mell.'!D13</f>
        <v>0</v>
      </c>
      <c r="E37" s="150">
        <f>'1.1.sz.mell.'!E13</f>
        <v>0</v>
      </c>
      <c r="F37" s="150">
        <f>'1.1.sz.mell.'!F13</f>
        <v>0</v>
      </c>
      <c r="G37" s="150">
        <f>'1.1.sz.mell.'!G13</f>
        <v>0</v>
      </c>
      <c r="H37" s="149" t="s">
        <v>61</v>
      </c>
      <c r="I37" s="151">
        <f>'1.1.sz.mell.'!C92</f>
        <v>830000</v>
      </c>
      <c r="J37" s="151">
        <f>'1.1.sz.mell.'!D92</f>
        <v>0</v>
      </c>
      <c r="K37" s="151">
        <f>'1.1.sz.mell.'!E92</f>
        <v>0</v>
      </c>
      <c r="L37" s="151">
        <f>'1.1.sz.mell.'!F92</f>
        <v>0</v>
      </c>
      <c r="M37" s="151">
        <f>'1.1.sz.mell.'!G92</f>
        <v>0</v>
      </c>
    </row>
    <row r="38" spans="1:13" x14ac:dyDescent="0.25">
      <c r="A38" s="152" t="s">
        <v>10</v>
      </c>
      <c r="B38" s="153" t="s">
        <v>292</v>
      </c>
      <c r="C38" s="154"/>
      <c r="D38" s="154"/>
      <c r="E38" s="154"/>
      <c r="F38" s="154"/>
      <c r="G38" s="154"/>
      <c r="H38" s="153" t="s">
        <v>293</v>
      </c>
      <c r="I38" s="20"/>
      <c r="J38" s="20"/>
      <c r="K38" s="20"/>
      <c r="L38" s="20"/>
      <c r="M38" s="20"/>
    </row>
    <row r="39" spans="1:13" ht="12.95" customHeight="1" x14ac:dyDescent="0.25">
      <c r="A39" s="152" t="s">
        <v>20</v>
      </c>
      <c r="B39" s="153" t="s">
        <v>294</v>
      </c>
      <c r="C39" s="154">
        <f>'1.1.sz.mell.'!C39</f>
        <v>0</v>
      </c>
      <c r="D39" s="154">
        <f>'1.1.sz.mell.'!D39</f>
        <v>0</v>
      </c>
      <c r="E39" s="154">
        <f>'1.1.sz.mell.'!E39</f>
        <v>0</v>
      </c>
      <c r="F39" s="154">
        <f>'1.1.sz.mell.'!F39</f>
        <v>0</v>
      </c>
      <c r="G39" s="154">
        <f>'1.1.sz.mell.'!G39</f>
        <v>0</v>
      </c>
      <c r="H39" s="153" t="s">
        <v>62</v>
      </c>
      <c r="I39" s="20"/>
      <c r="J39" s="20"/>
      <c r="K39" s="20"/>
      <c r="L39" s="20"/>
      <c r="M39" s="20"/>
    </row>
    <row r="40" spans="1:13" ht="12.95" customHeight="1" x14ac:dyDescent="0.25">
      <c r="A40" s="152" t="s">
        <v>22</v>
      </c>
      <c r="B40" s="153" t="s">
        <v>295</v>
      </c>
      <c r="C40" s="154"/>
      <c r="D40" s="154"/>
      <c r="E40" s="154"/>
      <c r="F40" s="154"/>
      <c r="G40" s="154"/>
      <c r="H40" s="153" t="s">
        <v>296</v>
      </c>
      <c r="I40" s="20"/>
      <c r="J40" s="20"/>
      <c r="K40" s="20"/>
      <c r="L40" s="20"/>
      <c r="M40" s="20"/>
    </row>
    <row r="41" spans="1:13" ht="12.75" customHeight="1" x14ac:dyDescent="0.25">
      <c r="A41" s="152" t="s">
        <v>29</v>
      </c>
      <c r="B41" s="153" t="s">
        <v>297</v>
      </c>
      <c r="C41" s="154"/>
      <c r="D41" s="154"/>
      <c r="E41" s="154"/>
      <c r="F41" s="154"/>
      <c r="G41" s="154"/>
      <c r="H41" s="153" t="s">
        <v>233</v>
      </c>
      <c r="I41" s="20">
        <f>'1.1.sz.mell.'!C96</f>
        <v>0</v>
      </c>
      <c r="J41" s="20">
        <f>'1.1.sz.mell.'!D96</f>
        <v>0</v>
      </c>
      <c r="K41" s="20">
        <f>'1.1.sz.mell.'!E96</f>
        <v>0</v>
      </c>
      <c r="L41" s="20">
        <f>'1.1.sz.mell.'!F96</f>
        <v>0</v>
      </c>
      <c r="M41" s="20">
        <f>'1.1.sz.mell.'!G96</f>
        <v>0</v>
      </c>
    </row>
    <row r="42" spans="1:13" ht="12.95" customHeight="1" x14ac:dyDescent="0.25">
      <c r="A42" s="152" t="s">
        <v>37</v>
      </c>
      <c r="B42" s="153" t="s">
        <v>298</v>
      </c>
      <c r="C42" s="156"/>
      <c r="D42" s="156"/>
      <c r="E42" s="156"/>
      <c r="F42" s="156"/>
      <c r="G42" s="156"/>
      <c r="H42" s="157"/>
      <c r="I42" s="20"/>
      <c r="J42" s="20"/>
      <c r="K42" s="20"/>
      <c r="L42" s="20"/>
      <c r="M42" s="20"/>
    </row>
    <row r="43" spans="1:13" ht="12.95" customHeight="1" x14ac:dyDescent="0.25">
      <c r="A43" s="152" t="s">
        <v>39</v>
      </c>
      <c r="B43" s="157"/>
      <c r="C43" s="154"/>
      <c r="D43" s="154"/>
      <c r="E43" s="154"/>
      <c r="F43" s="154"/>
      <c r="G43" s="154"/>
      <c r="H43" s="157"/>
      <c r="I43" s="20"/>
      <c r="J43" s="20"/>
      <c r="K43" s="20"/>
      <c r="L43" s="20"/>
      <c r="M43" s="20"/>
    </row>
    <row r="44" spans="1:13" ht="12.95" customHeight="1" x14ac:dyDescent="0.25">
      <c r="A44" s="152" t="s">
        <v>41</v>
      </c>
      <c r="B44" s="157"/>
      <c r="C44" s="154"/>
      <c r="D44" s="154"/>
      <c r="E44" s="154"/>
      <c r="F44" s="154"/>
      <c r="G44" s="154"/>
      <c r="H44" s="157"/>
      <c r="I44" s="20"/>
      <c r="J44" s="20"/>
      <c r="K44" s="20"/>
      <c r="L44" s="20"/>
      <c r="M44" s="20"/>
    </row>
    <row r="45" spans="1:13" ht="12.95" customHeight="1" x14ac:dyDescent="0.25">
      <c r="A45" s="152" t="s">
        <v>43</v>
      </c>
      <c r="B45" s="157"/>
      <c r="C45" s="156"/>
      <c r="D45" s="156"/>
      <c r="E45" s="156"/>
      <c r="F45" s="156"/>
      <c r="G45" s="156"/>
      <c r="H45" s="157"/>
      <c r="I45" s="20"/>
      <c r="J45" s="20"/>
      <c r="K45" s="20"/>
      <c r="L45" s="20"/>
      <c r="M45" s="20"/>
    </row>
    <row r="46" spans="1:13" x14ac:dyDescent="0.25">
      <c r="A46" s="152" t="s">
        <v>51</v>
      </c>
      <c r="B46" s="157"/>
      <c r="C46" s="156"/>
      <c r="D46" s="156"/>
      <c r="E46" s="156"/>
      <c r="F46" s="156"/>
      <c r="G46" s="156"/>
      <c r="H46" s="157"/>
      <c r="I46" s="20"/>
      <c r="J46" s="20"/>
      <c r="K46" s="20"/>
      <c r="L46" s="20"/>
      <c r="M46" s="20"/>
    </row>
    <row r="47" spans="1:13" ht="12.95" customHeight="1" thickBot="1" x14ac:dyDescent="0.3">
      <c r="A47" s="175" t="s">
        <v>251</v>
      </c>
      <c r="B47" s="176"/>
      <c r="C47" s="177"/>
      <c r="D47" s="177"/>
      <c r="E47" s="177"/>
      <c r="F47" s="177"/>
      <c r="G47" s="177"/>
      <c r="H47" s="178" t="s">
        <v>250</v>
      </c>
      <c r="I47" s="179"/>
      <c r="J47" s="179"/>
      <c r="K47" s="179"/>
      <c r="L47" s="179"/>
      <c r="M47" s="179"/>
    </row>
    <row r="48" spans="1:13" ht="15.95" customHeight="1" thickBot="1" x14ac:dyDescent="0.3">
      <c r="A48" s="162" t="s">
        <v>252</v>
      </c>
      <c r="B48" s="163" t="s">
        <v>299</v>
      </c>
      <c r="C48" s="164">
        <f>+C37+C39+C40+C42+C43+C44+C45+C46+C47</f>
        <v>0</v>
      </c>
      <c r="D48" s="164">
        <f>+D37+D39+D40+D42+D43+D44+D45+D46+D47</f>
        <v>0</v>
      </c>
      <c r="E48" s="164">
        <f>+E37+E39+E40+E42+E43+E44+E45+E46+E47</f>
        <v>0</v>
      </c>
      <c r="F48" s="164">
        <f>+F37+F39+F40+F42+F43+F44+F45+F46+F47</f>
        <v>0</v>
      </c>
      <c r="G48" s="164">
        <f>+G37+G39+G40+G42+G43+G44+G45+G46+G47</f>
        <v>0</v>
      </c>
      <c r="H48" s="163" t="s">
        <v>300</v>
      </c>
      <c r="I48" s="16">
        <f>+I37+I39+I41+I42+I43+I44+I45+I46+I47</f>
        <v>830000</v>
      </c>
      <c r="J48" s="16">
        <f t="shared" ref="J48:M48" si="5">+J37+J39+J41+J42+J43+J44+J45+J46+J47</f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</row>
    <row r="49" spans="1:13" ht="12.95" customHeight="1" x14ac:dyDescent="0.25">
      <c r="A49" s="148" t="s">
        <v>253</v>
      </c>
      <c r="B49" s="180" t="s">
        <v>301</v>
      </c>
      <c r="C49" s="181">
        <f>+C50+C51+C52+C53+C54</f>
        <v>830000</v>
      </c>
      <c r="D49" s="181">
        <f>+D50+D51+D52+D53+D54</f>
        <v>920</v>
      </c>
      <c r="E49" s="181">
        <f>+E50+E51+E52+E53+E54</f>
        <v>920</v>
      </c>
      <c r="F49" s="181">
        <f>+F50+F51+F52+F53+F54</f>
        <v>920</v>
      </c>
      <c r="G49" s="181">
        <f>+G50+G51+G52+G53+G54</f>
        <v>920</v>
      </c>
      <c r="H49" s="168" t="s">
        <v>258</v>
      </c>
      <c r="I49" s="28"/>
      <c r="J49" s="28"/>
      <c r="K49" s="28"/>
      <c r="L49" s="28"/>
      <c r="M49" s="28"/>
    </row>
    <row r="50" spans="1:13" ht="12.95" customHeight="1" x14ac:dyDescent="0.25">
      <c r="A50" s="152" t="s">
        <v>256</v>
      </c>
      <c r="B50" s="182" t="s">
        <v>46</v>
      </c>
      <c r="C50" s="170">
        <v>830000</v>
      </c>
      <c r="D50" s="170">
        <v>920</v>
      </c>
      <c r="E50" s="170">
        <v>920</v>
      </c>
      <c r="F50" s="170">
        <v>920</v>
      </c>
      <c r="G50" s="170">
        <v>920</v>
      </c>
      <c r="H50" s="168" t="s">
        <v>302</v>
      </c>
      <c r="I50" s="48"/>
      <c r="J50" s="48"/>
      <c r="K50" s="48"/>
      <c r="L50" s="48"/>
      <c r="M50" s="48"/>
    </row>
    <row r="51" spans="1:13" ht="12.95" customHeight="1" x14ac:dyDescent="0.25">
      <c r="A51" s="148" t="s">
        <v>259</v>
      </c>
      <c r="B51" s="182" t="s">
        <v>303</v>
      </c>
      <c r="C51" s="170"/>
      <c r="D51" s="170"/>
      <c r="E51" s="170"/>
      <c r="F51" s="170"/>
      <c r="G51" s="170"/>
      <c r="H51" s="168" t="s">
        <v>264</v>
      </c>
      <c r="I51" s="48"/>
      <c r="J51" s="48"/>
      <c r="K51" s="48"/>
      <c r="L51" s="48"/>
      <c r="M51" s="48"/>
    </row>
    <row r="52" spans="1:13" ht="12.95" customHeight="1" x14ac:dyDescent="0.25">
      <c r="A52" s="152" t="s">
        <v>262</v>
      </c>
      <c r="B52" s="182" t="s">
        <v>304</v>
      </c>
      <c r="C52" s="170"/>
      <c r="D52" s="170"/>
      <c r="E52" s="170"/>
      <c r="F52" s="170"/>
      <c r="G52" s="170"/>
      <c r="H52" s="168" t="s">
        <v>267</v>
      </c>
      <c r="I52" s="48"/>
      <c r="J52" s="48"/>
      <c r="K52" s="48"/>
      <c r="L52" s="48"/>
      <c r="M52" s="48"/>
    </row>
    <row r="53" spans="1:13" ht="12.95" customHeight="1" x14ac:dyDescent="0.25">
      <c r="A53" s="148" t="s">
        <v>265</v>
      </c>
      <c r="B53" s="182" t="s">
        <v>305</v>
      </c>
      <c r="C53" s="170"/>
      <c r="D53" s="170"/>
      <c r="E53" s="170"/>
      <c r="F53" s="170"/>
      <c r="G53" s="170"/>
      <c r="H53" s="166" t="s">
        <v>270</v>
      </c>
      <c r="I53" s="48"/>
      <c r="J53" s="48"/>
      <c r="K53" s="48"/>
      <c r="L53" s="48"/>
      <c r="M53" s="48"/>
    </row>
    <row r="54" spans="1:13" ht="12.95" customHeight="1" x14ac:dyDescent="0.25">
      <c r="A54" s="152" t="s">
        <v>268</v>
      </c>
      <c r="B54" s="183" t="s">
        <v>306</v>
      </c>
      <c r="C54" s="170"/>
      <c r="D54" s="170"/>
      <c r="E54" s="170"/>
      <c r="F54" s="170"/>
      <c r="G54" s="170"/>
      <c r="H54" s="168" t="s">
        <v>307</v>
      </c>
      <c r="I54" s="48"/>
      <c r="J54" s="48"/>
      <c r="K54" s="48"/>
      <c r="L54" s="48"/>
      <c r="M54" s="48"/>
    </row>
    <row r="55" spans="1:13" ht="12.95" customHeight="1" x14ac:dyDescent="0.25">
      <c r="A55" s="148" t="s">
        <v>271</v>
      </c>
      <c r="B55" s="184" t="s">
        <v>308</v>
      </c>
      <c r="C55" s="171">
        <f>+C56+C57+C58+C59+C60</f>
        <v>0</v>
      </c>
      <c r="D55" s="171">
        <f>+D56+D57+D58+D59+D60</f>
        <v>0</v>
      </c>
      <c r="E55" s="171">
        <f>+E56+E57+E58+E59+E60</f>
        <v>0</v>
      </c>
      <c r="F55" s="171">
        <f>+F56+F57+F58+F59+F60</f>
        <v>0</v>
      </c>
      <c r="G55" s="171">
        <f>+G56+G57+G58+G59+G60</f>
        <v>0</v>
      </c>
      <c r="H55" s="185" t="s">
        <v>276</v>
      </c>
      <c r="I55" s="48"/>
      <c r="J55" s="48"/>
      <c r="K55" s="48"/>
      <c r="L55" s="48"/>
      <c r="M55" s="48"/>
    </row>
    <row r="56" spans="1:13" ht="12.95" customHeight="1" x14ac:dyDescent="0.25">
      <c r="A56" s="152" t="s">
        <v>274</v>
      </c>
      <c r="B56" s="183" t="s">
        <v>309</v>
      </c>
      <c r="C56" s="170"/>
      <c r="D56" s="170"/>
      <c r="E56" s="170"/>
      <c r="F56" s="170"/>
      <c r="G56" s="170"/>
      <c r="H56" s="185" t="s">
        <v>310</v>
      </c>
      <c r="I56" s="48"/>
      <c r="J56" s="48"/>
      <c r="K56" s="48"/>
      <c r="L56" s="48"/>
      <c r="M56" s="48"/>
    </row>
    <row r="57" spans="1:13" ht="12.95" customHeight="1" x14ac:dyDescent="0.25">
      <c r="A57" s="148" t="s">
        <v>277</v>
      </c>
      <c r="B57" s="183" t="s">
        <v>311</v>
      </c>
      <c r="C57" s="170"/>
      <c r="D57" s="170"/>
      <c r="E57" s="170"/>
      <c r="F57" s="170"/>
      <c r="G57" s="170"/>
      <c r="H57" s="186"/>
      <c r="I57" s="48"/>
      <c r="J57" s="48"/>
      <c r="K57" s="48"/>
      <c r="L57" s="48"/>
      <c r="M57" s="48"/>
    </row>
    <row r="58" spans="1:13" ht="12.95" customHeight="1" x14ac:dyDescent="0.25">
      <c r="A58" s="152" t="s">
        <v>279</v>
      </c>
      <c r="B58" s="182" t="s">
        <v>312</v>
      </c>
      <c r="C58" s="170"/>
      <c r="D58" s="170"/>
      <c r="E58" s="170"/>
      <c r="F58" s="170"/>
      <c r="G58" s="170"/>
      <c r="H58" s="187"/>
      <c r="I58" s="48"/>
      <c r="J58" s="48"/>
      <c r="K58" s="48"/>
      <c r="L58" s="48"/>
      <c r="M58" s="48"/>
    </row>
    <row r="59" spans="1:13" ht="12.95" customHeight="1" x14ac:dyDescent="0.25">
      <c r="A59" s="148" t="s">
        <v>282</v>
      </c>
      <c r="B59" s="188" t="s">
        <v>313</v>
      </c>
      <c r="C59" s="170"/>
      <c r="D59" s="170"/>
      <c r="E59" s="170"/>
      <c r="F59" s="170"/>
      <c r="G59" s="170"/>
      <c r="H59" s="157"/>
      <c r="I59" s="48"/>
      <c r="J59" s="48"/>
      <c r="K59" s="48"/>
      <c r="L59" s="48"/>
      <c r="M59" s="48"/>
    </row>
    <row r="60" spans="1:13" ht="12.95" customHeight="1" thickBot="1" x14ac:dyDescent="0.3">
      <c r="A60" s="152" t="s">
        <v>285</v>
      </c>
      <c r="B60" s="189" t="s">
        <v>314</v>
      </c>
      <c r="C60" s="170"/>
      <c r="D60" s="170"/>
      <c r="E60" s="170"/>
      <c r="F60" s="170"/>
      <c r="G60" s="170"/>
      <c r="H60" s="187"/>
      <c r="I60" s="48"/>
      <c r="J60" s="48"/>
      <c r="K60" s="48"/>
      <c r="L60" s="48"/>
      <c r="M60" s="48"/>
    </row>
    <row r="61" spans="1:13" ht="21.75" customHeight="1" thickBot="1" x14ac:dyDescent="0.3">
      <c r="A61" s="162" t="s">
        <v>288</v>
      </c>
      <c r="B61" s="163" t="s">
        <v>315</v>
      </c>
      <c r="C61" s="164">
        <f>+C49+C55</f>
        <v>830000</v>
      </c>
      <c r="D61" s="164">
        <f>+D49+D55</f>
        <v>920</v>
      </c>
      <c r="E61" s="164">
        <f>+E49+E55</f>
        <v>920</v>
      </c>
      <c r="F61" s="164">
        <f>+F49+F55</f>
        <v>920</v>
      </c>
      <c r="G61" s="164">
        <f>+G49+G55</f>
        <v>920</v>
      </c>
      <c r="H61" s="163" t="s">
        <v>316</v>
      </c>
      <c r="I61" s="16">
        <f>SUM(I49:I60)</f>
        <v>0</v>
      </c>
      <c r="J61" s="16">
        <f t="shared" ref="J61:M61" si="6">SUM(J49:J60)</f>
        <v>0</v>
      </c>
      <c r="K61" s="16">
        <f t="shared" si="6"/>
        <v>0</v>
      </c>
      <c r="L61" s="16">
        <f t="shared" si="6"/>
        <v>0</v>
      </c>
      <c r="M61" s="16">
        <f t="shared" si="6"/>
        <v>0</v>
      </c>
    </row>
    <row r="62" spans="1:13" ht="13.5" thickBot="1" x14ac:dyDescent="0.3">
      <c r="A62" s="162" t="s">
        <v>317</v>
      </c>
      <c r="B62" s="173" t="s">
        <v>318</v>
      </c>
      <c r="C62" s="174">
        <f>+C48+C61</f>
        <v>830000</v>
      </c>
      <c r="D62" s="174">
        <f>+D48+D61</f>
        <v>920</v>
      </c>
      <c r="E62" s="174">
        <f>+E48+E61</f>
        <v>920</v>
      </c>
      <c r="F62" s="174">
        <f>+F48+F61</f>
        <v>920</v>
      </c>
      <c r="G62" s="174">
        <f>+G48+G61</f>
        <v>920</v>
      </c>
      <c r="H62" s="173" t="s">
        <v>319</v>
      </c>
      <c r="I62" s="174">
        <f>+I48+I61</f>
        <v>830000</v>
      </c>
      <c r="J62" s="174">
        <f t="shared" ref="J62:M62" si="7">+J48+J61</f>
        <v>0</v>
      </c>
      <c r="K62" s="174">
        <f t="shared" si="7"/>
        <v>0</v>
      </c>
      <c r="L62" s="174">
        <f t="shared" si="7"/>
        <v>0</v>
      </c>
      <c r="M62" s="174">
        <f t="shared" si="7"/>
        <v>0</v>
      </c>
    </row>
    <row r="63" spans="1:13" ht="13.5" thickBot="1" x14ac:dyDescent="0.3">
      <c r="A63" s="162" t="s">
        <v>320</v>
      </c>
      <c r="B63" s="173" t="s">
        <v>286</v>
      </c>
      <c r="C63" s="174">
        <f>IF(C48-I48&lt;0,I48-C48,"-")</f>
        <v>830000</v>
      </c>
      <c r="D63" s="174" t="str">
        <f>IF(D48-N48&lt;0,N48-D48,"-")</f>
        <v>-</v>
      </c>
      <c r="E63" s="174" t="str">
        <f>IF(E48-O48&lt;0,O48-E48,"-")</f>
        <v>-</v>
      </c>
      <c r="F63" s="174" t="str">
        <f>IF(F48-P48&lt;0,P48-F48,"-")</f>
        <v>-</v>
      </c>
      <c r="G63" s="174" t="str">
        <f>IF(G48-Q48&lt;0,Q48-G48,"-")</f>
        <v>-</v>
      </c>
      <c r="H63" s="173" t="s">
        <v>287</v>
      </c>
      <c r="I63" s="174" t="str">
        <f>IF(C48-I48&gt;0,C48-I48,"-")</f>
        <v>-</v>
      </c>
      <c r="J63" s="174" t="str">
        <f t="shared" ref="J63:M63" si="8">IF(D48-J48&gt;0,D48-J48,"-")</f>
        <v>-</v>
      </c>
      <c r="K63" s="174" t="str">
        <f t="shared" si="8"/>
        <v>-</v>
      </c>
      <c r="L63" s="174" t="str">
        <f t="shared" si="8"/>
        <v>-</v>
      </c>
      <c r="M63" s="174" t="str">
        <f t="shared" si="8"/>
        <v>-</v>
      </c>
    </row>
    <row r="64" spans="1:13" ht="13.5" thickBot="1" x14ac:dyDescent="0.3">
      <c r="A64" s="162" t="s">
        <v>321</v>
      </c>
      <c r="B64" s="173" t="s">
        <v>289</v>
      </c>
      <c r="C64" s="174" t="str">
        <f>IF(C48+C49-I62&lt;0,I62-(C48+C49),"-")</f>
        <v>-</v>
      </c>
      <c r="D64" s="174" t="str">
        <f>IF(D48+D49-N62&lt;0,N62-(D48+D49),"-")</f>
        <v>-</v>
      </c>
      <c r="E64" s="174" t="str">
        <f>IF(E48+E49-O62&lt;0,O62-(E48+E49),"-")</f>
        <v>-</v>
      </c>
      <c r="F64" s="174" t="str">
        <f>IF(F48+F49-P62&lt;0,P62-(F48+F49),"-")</f>
        <v>-</v>
      </c>
      <c r="G64" s="174" t="str">
        <f>IF(G48+G49-Q62&lt;0,Q62-(G48+G49),"-")</f>
        <v>-</v>
      </c>
      <c r="H64" s="173" t="s">
        <v>290</v>
      </c>
      <c r="I64" s="174" t="str">
        <f>IF(C48+C49-I62&gt;0,C48+C49-I62,"-")</f>
        <v>-</v>
      </c>
      <c r="J64" s="174">
        <f t="shared" ref="J64:M64" si="9">IF(D48+D49-J62&gt;0,D48+D49-J62,"-")</f>
        <v>920</v>
      </c>
      <c r="K64" s="174">
        <f t="shared" si="9"/>
        <v>920</v>
      </c>
      <c r="L64" s="174">
        <f t="shared" si="9"/>
        <v>920</v>
      </c>
      <c r="M64" s="174">
        <f t="shared" si="9"/>
        <v>920</v>
      </c>
    </row>
    <row r="65" spans="1:13" ht="13.5" thickBot="1" x14ac:dyDescent="0.3">
      <c r="A65" s="162" t="s">
        <v>324</v>
      </c>
      <c r="B65" s="173" t="s">
        <v>323</v>
      </c>
      <c r="C65" s="174">
        <f>SUM(C62,C28)</f>
        <v>355852227</v>
      </c>
      <c r="D65" s="174" t="e">
        <f>SUM(D62,D28)</f>
        <v>#REF!</v>
      </c>
      <c r="E65" s="174" t="e">
        <f>SUM(E62,E28)</f>
        <v>#REF!</v>
      </c>
      <c r="F65" s="174" t="e">
        <f>SUM(F62,F28)</f>
        <v>#REF!</v>
      </c>
      <c r="G65" s="174" t="e">
        <f>SUM(G62,G28)</f>
        <v>#REF!</v>
      </c>
      <c r="H65" s="173" t="s">
        <v>322</v>
      </c>
      <c r="I65" s="174">
        <f>SUM(I62,I28)</f>
        <v>355852227</v>
      </c>
      <c r="J65" s="174">
        <f t="shared" ref="J65:M65" si="10">SUM(J62,J28)</f>
        <v>0</v>
      </c>
      <c r="K65" s="174">
        <f t="shared" si="10"/>
        <v>0</v>
      </c>
      <c r="L65" s="174">
        <f t="shared" si="10"/>
        <v>0</v>
      </c>
      <c r="M65" s="174">
        <f t="shared" si="10"/>
        <v>0</v>
      </c>
    </row>
  </sheetData>
  <mergeCells count="4">
    <mergeCell ref="A3:A4"/>
    <mergeCell ref="B31:H31"/>
    <mergeCell ref="A34:A35"/>
    <mergeCell ref="B32:H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3"/>
  <sheetViews>
    <sheetView zoomScale="130" zoomScaleNormal="130" workbookViewId="0">
      <selection activeCell="C73" sqref="C73:D73"/>
    </sheetView>
  </sheetViews>
  <sheetFormatPr defaultRowHeight="12.75" x14ac:dyDescent="0.25"/>
  <cols>
    <col min="1" max="1" width="8.42578125" style="51" customWidth="1"/>
    <col min="2" max="2" width="67.85546875" style="9" customWidth="1"/>
    <col min="3" max="4" width="14.28515625" style="9" customWidth="1"/>
    <col min="5" max="5" width="13.28515625" style="9" bestFit="1" customWidth="1"/>
    <col min="6" max="6" width="10.85546875" style="9" bestFit="1" customWidth="1"/>
    <col min="7" max="8" width="9.140625" style="9"/>
    <col min="9" max="9" width="18" style="9" bestFit="1" customWidth="1"/>
    <col min="10" max="10" width="14.85546875" style="9" bestFit="1" customWidth="1"/>
    <col min="11" max="12" width="9.42578125" style="9" bestFit="1" customWidth="1"/>
    <col min="13" max="13" width="9.85546875" style="9" bestFit="1" customWidth="1"/>
    <col min="14" max="14" width="15" style="9" bestFit="1" customWidth="1"/>
    <col min="15" max="17" width="9.140625" style="9" customWidth="1"/>
    <col min="18" max="261" width="9.140625" style="9"/>
    <col min="262" max="262" width="11.85546875" style="9" customWidth="1"/>
    <col min="263" max="263" width="67.85546875" style="9" customWidth="1"/>
    <col min="264" max="264" width="21.42578125" style="9" customWidth="1"/>
    <col min="265" max="517" width="9.140625" style="9"/>
    <col min="518" max="518" width="11.85546875" style="9" customWidth="1"/>
    <col min="519" max="519" width="67.85546875" style="9" customWidth="1"/>
    <col min="520" max="520" width="21.42578125" style="9" customWidth="1"/>
    <col min="521" max="773" width="9.140625" style="9"/>
    <col min="774" max="774" width="11.85546875" style="9" customWidth="1"/>
    <col min="775" max="775" width="67.85546875" style="9" customWidth="1"/>
    <col min="776" max="776" width="21.42578125" style="9" customWidth="1"/>
    <col min="777" max="1029" width="9.140625" style="9"/>
    <col min="1030" max="1030" width="11.85546875" style="9" customWidth="1"/>
    <col min="1031" max="1031" width="67.85546875" style="9" customWidth="1"/>
    <col min="1032" max="1032" width="21.42578125" style="9" customWidth="1"/>
    <col min="1033" max="1285" width="9.140625" style="9"/>
    <col min="1286" max="1286" width="11.85546875" style="9" customWidth="1"/>
    <col min="1287" max="1287" width="67.85546875" style="9" customWidth="1"/>
    <col min="1288" max="1288" width="21.42578125" style="9" customWidth="1"/>
    <col min="1289" max="1541" width="9.140625" style="9"/>
    <col min="1542" max="1542" width="11.85546875" style="9" customWidth="1"/>
    <col min="1543" max="1543" width="67.85546875" style="9" customWidth="1"/>
    <col min="1544" max="1544" width="21.42578125" style="9" customWidth="1"/>
    <col min="1545" max="1797" width="9.140625" style="9"/>
    <col min="1798" max="1798" width="11.85546875" style="9" customWidth="1"/>
    <col min="1799" max="1799" width="67.85546875" style="9" customWidth="1"/>
    <col min="1800" max="1800" width="21.42578125" style="9" customWidth="1"/>
    <col min="1801" max="2053" width="9.140625" style="9"/>
    <col min="2054" max="2054" width="11.85546875" style="9" customWidth="1"/>
    <col min="2055" max="2055" width="67.85546875" style="9" customWidth="1"/>
    <col min="2056" max="2056" width="21.42578125" style="9" customWidth="1"/>
    <col min="2057" max="2309" width="9.140625" style="9"/>
    <col min="2310" max="2310" width="11.85546875" style="9" customWidth="1"/>
    <col min="2311" max="2311" width="67.85546875" style="9" customWidth="1"/>
    <col min="2312" max="2312" width="21.42578125" style="9" customWidth="1"/>
    <col min="2313" max="2565" width="9.140625" style="9"/>
    <col min="2566" max="2566" width="11.85546875" style="9" customWidth="1"/>
    <col min="2567" max="2567" width="67.85546875" style="9" customWidth="1"/>
    <col min="2568" max="2568" width="21.42578125" style="9" customWidth="1"/>
    <col min="2569" max="2821" width="9.140625" style="9"/>
    <col min="2822" max="2822" width="11.85546875" style="9" customWidth="1"/>
    <col min="2823" max="2823" width="67.85546875" style="9" customWidth="1"/>
    <col min="2824" max="2824" width="21.42578125" style="9" customWidth="1"/>
    <col min="2825" max="3077" width="9.140625" style="9"/>
    <col min="3078" max="3078" width="11.85546875" style="9" customWidth="1"/>
    <col min="3079" max="3079" width="67.85546875" style="9" customWidth="1"/>
    <col min="3080" max="3080" width="21.42578125" style="9" customWidth="1"/>
    <col min="3081" max="3333" width="9.140625" style="9"/>
    <col min="3334" max="3334" width="11.85546875" style="9" customWidth="1"/>
    <col min="3335" max="3335" width="67.85546875" style="9" customWidth="1"/>
    <col min="3336" max="3336" width="21.42578125" style="9" customWidth="1"/>
    <col min="3337" max="3589" width="9.140625" style="9"/>
    <col min="3590" max="3590" width="11.85546875" style="9" customWidth="1"/>
    <col min="3591" max="3591" width="67.85546875" style="9" customWidth="1"/>
    <col min="3592" max="3592" width="21.42578125" style="9" customWidth="1"/>
    <col min="3593" max="3845" width="9.140625" style="9"/>
    <col min="3846" max="3846" width="11.85546875" style="9" customWidth="1"/>
    <col min="3847" max="3847" width="67.85546875" style="9" customWidth="1"/>
    <col min="3848" max="3848" width="21.42578125" style="9" customWidth="1"/>
    <col min="3849" max="4101" width="9.140625" style="9"/>
    <col min="4102" max="4102" width="11.85546875" style="9" customWidth="1"/>
    <col min="4103" max="4103" width="67.85546875" style="9" customWidth="1"/>
    <col min="4104" max="4104" width="21.42578125" style="9" customWidth="1"/>
    <col min="4105" max="4357" width="9.140625" style="9"/>
    <col min="4358" max="4358" width="11.85546875" style="9" customWidth="1"/>
    <col min="4359" max="4359" width="67.85546875" style="9" customWidth="1"/>
    <col min="4360" max="4360" width="21.42578125" style="9" customWidth="1"/>
    <col min="4361" max="4613" width="9.140625" style="9"/>
    <col min="4614" max="4614" width="11.85546875" style="9" customWidth="1"/>
    <col min="4615" max="4615" width="67.85546875" style="9" customWidth="1"/>
    <col min="4616" max="4616" width="21.42578125" style="9" customWidth="1"/>
    <col min="4617" max="4869" width="9.140625" style="9"/>
    <col min="4870" max="4870" width="11.85546875" style="9" customWidth="1"/>
    <col min="4871" max="4871" width="67.85546875" style="9" customWidth="1"/>
    <col min="4872" max="4872" width="21.42578125" style="9" customWidth="1"/>
    <col min="4873" max="5125" width="9.140625" style="9"/>
    <col min="5126" max="5126" width="11.85546875" style="9" customWidth="1"/>
    <col min="5127" max="5127" width="67.85546875" style="9" customWidth="1"/>
    <col min="5128" max="5128" width="21.42578125" style="9" customWidth="1"/>
    <col min="5129" max="5381" width="9.140625" style="9"/>
    <col min="5382" max="5382" width="11.85546875" style="9" customWidth="1"/>
    <col min="5383" max="5383" width="67.85546875" style="9" customWidth="1"/>
    <col min="5384" max="5384" width="21.42578125" style="9" customWidth="1"/>
    <col min="5385" max="5637" width="9.140625" style="9"/>
    <col min="5638" max="5638" width="11.85546875" style="9" customWidth="1"/>
    <col min="5639" max="5639" width="67.85546875" style="9" customWidth="1"/>
    <col min="5640" max="5640" width="21.42578125" style="9" customWidth="1"/>
    <col min="5641" max="5893" width="9.140625" style="9"/>
    <col min="5894" max="5894" width="11.85546875" style="9" customWidth="1"/>
    <col min="5895" max="5895" width="67.85546875" style="9" customWidth="1"/>
    <col min="5896" max="5896" width="21.42578125" style="9" customWidth="1"/>
    <col min="5897" max="6149" width="9.140625" style="9"/>
    <col min="6150" max="6150" width="11.85546875" style="9" customWidth="1"/>
    <col min="6151" max="6151" width="67.85546875" style="9" customWidth="1"/>
    <col min="6152" max="6152" width="21.42578125" style="9" customWidth="1"/>
    <col min="6153" max="6405" width="9.140625" style="9"/>
    <col min="6406" max="6406" width="11.85546875" style="9" customWidth="1"/>
    <col min="6407" max="6407" width="67.85546875" style="9" customWidth="1"/>
    <col min="6408" max="6408" width="21.42578125" style="9" customWidth="1"/>
    <col min="6409" max="6661" width="9.140625" style="9"/>
    <col min="6662" max="6662" width="11.85546875" style="9" customWidth="1"/>
    <col min="6663" max="6663" width="67.85546875" style="9" customWidth="1"/>
    <col min="6664" max="6664" width="21.42578125" style="9" customWidth="1"/>
    <col min="6665" max="6917" width="9.140625" style="9"/>
    <col min="6918" max="6918" width="11.85546875" style="9" customWidth="1"/>
    <col min="6919" max="6919" width="67.85546875" style="9" customWidth="1"/>
    <col min="6920" max="6920" width="21.42578125" style="9" customWidth="1"/>
    <col min="6921" max="7173" width="9.140625" style="9"/>
    <col min="7174" max="7174" width="11.85546875" style="9" customWidth="1"/>
    <col min="7175" max="7175" width="67.85546875" style="9" customWidth="1"/>
    <col min="7176" max="7176" width="21.42578125" style="9" customWidth="1"/>
    <col min="7177" max="7429" width="9.140625" style="9"/>
    <col min="7430" max="7430" width="11.85546875" style="9" customWidth="1"/>
    <col min="7431" max="7431" width="67.85546875" style="9" customWidth="1"/>
    <col min="7432" max="7432" width="21.42578125" style="9" customWidth="1"/>
    <col min="7433" max="7685" width="9.140625" style="9"/>
    <col min="7686" max="7686" width="11.85546875" style="9" customWidth="1"/>
    <col min="7687" max="7687" width="67.85546875" style="9" customWidth="1"/>
    <col min="7688" max="7688" width="21.42578125" style="9" customWidth="1"/>
    <col min="7689" max="7941" width="9.140625" style="9"/>
    <col min="7942" max="7942" width="11.85546875" style="9" customWidth="1"/>
    <col min="7943" max="7943" width="67.85546875" style="9" customWidth="1"/>
    <col min="7944" max="7944" width="21.42578125" style="9" customWidth="1"/>
    <col min="7945" max="8197" width="9.140625" style="9"/>
    <col min="8198" max="8198" width="11.85546875" style="9" customWidth="1"/>
    <col min="8199" max="8199" width="67.85546875" style="9" customWidth="1"/>
    <col min="8200" max="8200" width="21.42578125" style="9" customWidth="1"/>
    <col min="8201" max="8453" width="9.140625" style="9"/>
    <col min="8454" max="8454" width="11.85546875" style="9" customWidth="1"/>
    <col min="8455" max="8455" width="67.85546875" style="9" customWidth="1"/>
    <col min="8456" max="8456" width="21.42578125" style="9" customWidth="1"/>
    <col min="8457" max="8709" width="9.140625" style="9"/>
    <col min="8710" max="8710" width="11.85546875" style="9" customWidth="1"/>
    <col min="8711" max="8711" width="67.85546875" style="9" customWidth="1"/>
    <col min="8712" max="8712" width="21.42578125" style="9" customWidth="1"/>
    <col min="8713" max="8965" width="9.140625" style="9"/>
    <col min="8966" max="8966" width="11.85546875" style="9" customWidth="1"/>
    <col min="8967" max="8967" width="67.85546875" style="9" customWidth="1"/>
    <col min="8968" max="8968" width="21.42578125" style="9" customWidth="1"/>
    <col min="8969" max="9221" width="9.140625" style="9"/>
    <col min="9222" max="9222" width="11.85546875" style="9" customWidth="1"/>
    <col min="9223" max="9223" width="67.85546875" style="9" customWidth="1"/>
    <col min="9224" max="9224" width="21.42578125" style="9" customWidth="1"/>
    <col min="9225" max="9477" width="9.140625" style="9"/>
    <col min="9478" max="9478" width="11.85546875" style="9" customWidth="1"/>
    <col min="9479" max="9479" width="67.85546875" style="9" customWidth="1"/>
    <col min="9480" max="9480" width="21.42578125" style="9" customWidth="1"/>
    <col min="9481" max="9733" width="9.140625" style="9"/>
    <col min="9734" max="9734" width="11.85546875" style="9" customWidth="1"/>
    <col min="9735" max="9735" width="67.85546875" style="9" customWidth="1"/>
    <col min="9736" max="9736" width="21.42578125" style="9" customWidth="1"/>
    <col min="9737" max="9989" width="9.140625" style="9"/>
    <col min="9990" max="9990" width="11.85546875" style="9" customWidth="1"/>
    <col min="9991" max="9991" width="67.85546875" style="9" customWidth="1"/>
    <col min="9992" max="9992" width="21.42578125" style="9" customWidth="1"/>
    <col min="9993" max="10245" width="9.140625" style="9"/>
    <col min="10246" max="10246" width="11.85546875" style="9" customWidth="1"/>
    <col min="10247" max="10247" width="67.85546875" style="9" customWidth="1"/>
    <col min="10248" max="10248" width="21.42578125" style="9" customWidth="1"/>
    <col min="10249" max="10501" width="9.140625" style="9"/>
    <col min="10502" max="10502" width="11.85546875" style="9" customWidth="1"/>
    <col min="10503" max="10503" width="67.85546875" style="9" customWidth="1"/>
    <col min="10504" max="10504" width="21.42578125" style="9" customWidth="1"/>
    <col min="10505" max="10757" width="9.140625" style="9"/>
    <col min="10758" max="10758" width="11.85546875" style="9" customWidth="1"/>
    <col min="10759" max="10759" width="67.85546875" style="9" customWidth="1"/>
    <col min="10760" max="10760" width="21.42578125" style="9" customWidth="1"/>
    <col min="10761" max="11013" width="9.140625" style="9"/>
    <col min="11014" max="11014" width="11.85546875" style="9" customWidth="1"/>
    <col min="11015" max="11015" width="67.85546875" style="9" customWidth="1"/>
    <col min="11016" max="11016" width="21.42578125" style="9" customWidth="1"/>
    <col min="11017" max="11269" width="9.140625" style="9"/>
    <col min="11270" max="11270" width="11.85546875" style="9" customWidth="1"/>
    <col min="11271" max="11271" width="67.85546875" style="9" customWidth="1"/>
    <col min="11272" max="11272" width="21.42578125" style="9" customWidth="1"/>
    <col min="11273" max="11525" width="9.140625" style="9"/>
    <col min="11526" max="11526" width="11.85546875" style="9" customWidth="1"/>
    <col min="11527" max="11527" width="67.85546875" style="9" customWidth="1"/>
    <col min="11528" max="11528" width="21.42578125" style="9" customWidth="1"/>
    <col min="11529" max="11781" width="9.140625" style="9"/>
    <col min="11782" max="11782" width="11.85546875" style="9" customWidth="1"/>
    <col min="11783" max="11783" width="67.85546875" style="9" customWidth="1"/>
    <col min="11784" max="11784" width="21.42578125" style="9" customWidth="1"/>
    <col min="11785" max="12037" width="9.140625" style="9"/>
    <col min="12038" max="12038" width="11.85546875" style="9" customWidth="1"/>
    <col min="12039" max="12039" width="67.85546875" style="9" customWidth="1"/>
    <col min="12040" max="12040" width="21.42578125" style="9" customWidth="1"/>
    <col min="12041" max="12293" width="9.140625" style="9"/>
    <col min="12294" max="12294" width="11.85546875" style="9" customWidth="1"/>
    <col min="12295" max="12295" width="67.85546875" style="9" customWidth="1"/>
    <col min="12296" max="12296" width="21.42578125" style="9" customWidth="1"/>
    <col min="12297" max="12549" width="9.140625" style="9"/>
    <col min="12550" max="12550" width="11.85546875" style="9" customWidth="1"/>
    <col min="12551" max="12551" width="67.85546875" style="9" customWidth="1"/>
    <col min="12552" max="12552" width="21.42578125" style="9" customWidth="1"/>
    <col min="12553" max="12805" width="9.140625" style="9"/>
    <col min="12806" max="12806" width="11.85546875" style="9" customWidth="1"/>
    <col min="12807" max="12807" width="67.85546875" style="9" customWidth="1"/>
    <col min="12808" max="12808" width="21.42578125" style="9" customWidth="1"/>
    <col min="12809" max="13061" width="9.140625" style="9"/>
    <col min="13062" max="13062" width="11.85546875" style="9" customWidth="1"/>
    <col min="13063" max="13063" width="67.85546875" style="9" customWidth="1"/>
    <col min="13064" max="13064" width="21.42578125" style="9" customWidth="1"/>
    <col min="13065" max="13317" width="9.140625" style="9"/>
    <col min="13318" max="13318" width="11.85546875" style="9" customWidth="1"/>
    <col min="13319" max="13319" width="67.85546875" style="9" customWidth="1"/>
    <col min="13320" max="13320" width="21.42578125" style="9" customWidth="1"/>
    <col min="13321" max="13573" width="9.140625" style="9"/>
    <col min="13574" max="13574" width="11.85546875" style="9" customWidth="1"/>
    <col min="13575" max="13575" width="67.85546875" style="9" customWidth="1"/>
    <col min="13576" max="13576" width="21.42578125" style="9" customWidth="1"/>
    <col min="13577" max="13829" width="9.140625" style="9"/>
    <col min="13830" max="13830" width="11.85546875" style="9" customWidth="1"/>
    <col min="13831" max="13831" width="67.85546875" style="9" customWidth="1"/>
    <col min="13832" max="13832" width="21.42578125" style="9" customWidth="1"/>
    <col min="13833" max="14085" width="9.140625" style="9"/>
    <col min="14086" max="14086" width="11.85546875" style="9" customWidth="1"/>
    <col min="14087" max="14087" width="67.85546875" style="9" customWidth="1"/>
    <col min="14088" max="14088" width="21.42578125" style="9" customWidth="1"/>
    <col min="14089" max="14341" width="9.140625" style="9"/>
    <col min="14342" max="14342" width="11.85546875" style="9" customWidth="1"/>
    <col min="14343" max="14343" width="67.85546875" style="9" customWidth="1"/>
    <col min="14344" max="14344" width="21.42578125" style="9" customWidth="1"/>
    <col min="14345" max="14597" width="9.140625" style="9"/>
    <col min="14598" max="14598" width="11.85546875" style="9" customWidth="1"/>
    <col min="14599" max="14599" width="67.85546875" style="9" customWidth="1"/>
    <col min="14600" max="14600" width="21.42578125" style="9" customWidth="1"/>
    <col min="14601" max="14853" width="9.140625" style="9"/>
    <col min="14854" max="14854" width="11.85546875" style="9" customWidth="1"/>
    <col min="14855" max="14855" width="67.85546875" style="9" customWidth="1"/>
    <col min="14856" max="14856" width="21.42578125" style="9" customWidth="1"/>
    <col min="14857" max="15109" width="9.140625" style="9"/>
    <col min="15110" max="15110" width="11.85546875" style="9" customWidth="1"/>
    <col min="15111" max="15111" width="67.85546875" style="9" customWidth="1"/>
    <col min="15112" max="15112" width="21.42578125" style="9" customWidth="1"/>
    <col min="15113" max="15365" width="9.140625" style="9"/>
    <col min="15366" max="15366" width="11.85546875" style="9" customWidth="1"/>
    <col min="15367" max="15367" width="67.85546875" style="9" customWidth="1"/>
    <col min="15368" max="15368" width="21.42578125" style="9" customWidth="1"/>
    <col min="15369" max="15621" width="9.140625" style="9"/>
    <col min="15622" max="15622" width="11.85546875" style="9" customWidth="1"/>
    <col min="15623" max="15623" width="67.85546875" style="9" customWidth="1"/>
    <col min="15624" max="15624" width="21.42578125" style="9" customWidth="1"/>
    <col min="15625" max="15877" width="9.140625" style="9"/>
    <col min="15878" max="15878" width="11.85546875" style="9" customWidth="1"/>
    <col min="15879" max="15879" width="67.85546875" style="9" customWidth="1"/>
    <col min="15880" max="15880" width="21.42578125" style="9" customWidth="1"/>
    <col min="15881" max="16133" width="9.140625" style="9"/>
    <col min="16134" max="16134" width="11.85546875" style="9" customWidth="1"/>
    <col min="16135" max="16135" width="67.85546875" style="9" customWidth="1"/>
    <col min="16136" max="16136" width="21.42578125" style="9" customWidth="1"/>
    <col min="16137" max="16372" width="9.140625" style="9"/>
    <col min="16373" max="16384" width="9.140625" style="9" customWidth="1"/>
  </cols>
  <sheetData>
    <row r="1" spans="1:14" s="4" customFormat="1" ht="21" customHeight="1" x14ac:dyDescent="0.25">
      <c r="A1" s="1"/>
      <c r="B1" s="2"/>
      <c r="C1" s="2"/>
      <c r="D1" s="2"/>
      <c r="E1" s="2"/>
      <c r="F1" s="3"/>
    </row>
    <row r="2" spans="1:14" s="6" customFormat="1" ht="15.95" customHeight="1" thickBot="1" x14ac:dyDescent="0.3">
      <c r="A2" s="5"/>
      <c r="B2" s="5"/>
      <c r="C2" s="5"/>
      <c r="D2" s="5"/>
      <c r="E2" s="5"/>
      <c r="F2" s="70" t="s">
        <v>376</v>
      </c>
    </row>
    <row r="3" spans="1:14" ht="15.75" customHeight="1" thickBot="1" x14ac:dyDescent="0.3">
      <c r="A3" s="7" t="s">
        <v>0</v>
      </c>
      <c r="B3" s="8" t="s">
        <v>1</v>
      </c>
      <c r="C3" s="395" t="s">
        <v>2</v>
      </c>
      <c r="D3" s="396"/>
      <c r="E3" s="396"/>
      <c r="F3" s="397"/>
    </row>
    <row r="4" spans="1:14" s="12" customFormat="1" ht="16.5" thickBot="1" x14ac:dyDescent="0.3">
      <c r="A4" s="10">
        <v>1</v>
      </c>
      <c r="B4" s="11">
        <v>2</v>
      </c>
      <c r="C4" s="73" t="s">
        <v>351</v>
      </c>
      <c r="D4" s="73" t="s">
        <v>352</v>
      </c>
      <c r="E4" s="73" t="s">
        <v>353</v>
      </c>
      <c r="F4" s="398" t="s">
        <v>69</v>
      </c>
    </row>
    <row r="5" spans="1:14" s="12" customFormat="1" ht="15.95" customHeight="1" thickBot="1" x14ac:dyDescent="0.3">
      <c r="A5" s="13"/>
      <c r="B5" s="14" t="s">
        <v>3</v>
      </c>
      <c r="C5" s="400" t="s">
        <v>70</v>
      </c>
      <c r="D5" s="401"/>
      <c r="E5" s="401"/>
      <c r="F5" s="399"/>
    </row>
    <row r="6" spans="1:14" s="17" customFormat="1" ht="12" customHeight="1" thickBot="1" x14ac:dyDescent="0.3">
      <c r="A6" s="10" t="s">
        <v>4</v>
      </c>
      <c r="B6" s="15" t="s">
        <v>68</v>
      </c>
      <c r="C6" s="16">
        <v>23900000</v>
      </c>
      <c r="D6" s="16">
        <v>11960000</v>
      </c>
      <c r="E6" s="16"/>
      <c r="F6" s="16">
        <f t="shared" ref="F6:F28" si="0">C6+D6+E6</f>
        <v>35860000</v>
      </c>
      <c r="I6" s="339">
        <f>C6+'4. sz. mell'!C6</f>
        <v>43518000</v>
      </c>
      <c r="J6" s="339">
        <f>D6+'4. sz. mell'!D6</f>
        <v>36397000</v>
      </c>
      <c r="K6" s="339">
        <f>E6+'4. sz. mell'!E6</f>
        <v>0</v>
      </c>
      <c r="L6" s="339" t="e">
        <f>#REF!+'4. sz. mell'!#REF!</f>
        <v>#REF!</v>
      </c>
      <c r="M6" s="339" t="e">
        <f>#REF!+'4. sz. mell'!#REF!</f>
        <v>#REF!</v>
      </c>
      <c r="N6" s="339">
        <f>D6+'4. sz. mell'!D6</f>
        <v>36397000</v>
      </c>
    </row>
    <row r="7" spans="1:14" s="17" customFormat="1" ht="12" customHeight="1" thickBot="1" x14ac:dyDescent="0.3">
      <c r="A7" s="10" t="s">
        <v>10</v>
      </c>
      <c r="B7" s="15" t="s">
        <v>11</v>
      </c>
      <c r="C7" s="16">
        <f t="shared" ref="C7:E7" si="1">SUM(C8:C10)</f>
        <v>174356200</v>
      </c>
      <c r="D7" s="16">
        <f t="shared" si="1"/>
        <v>76628800</v>
      </c>
      <c r="E7" s="16">
        <f t="shared" si="1"/>
        <v>0</v>
      </c>
      <c r="F7" s="16">
        <f t="shared" si="0"/>
        <v>250985000</v>
      </c>
      <c r="I7" s="339">
        <f>C7+'4. sz. mell'!C7</f>
        <v>174356200</v>
      </c>
      <c r="J7" s="339">
        <f>D7+'4. sz. mell'!D7</f>
        <v>76628800</v>
      </c>
    </row>
    <row r="8" spans="1:14" s="21" customFormat="1" ht="12" customHeight="1" x14ac:dyDescent="0.25">
      <c r="A8" s="18" t="s">
        <v>12</v>
      </c>
      <c r="B8" s="22" t="s">
        <v>13</v>
      </c>
      <c r="C8" s="20"/>
      <c r="D8" s="20"/>
      <c r="E8" s="20"/>
      <c r="F8" s="20">
        <f t="shared" si="0"/>
        <v>0</v>
      </c>
      <c r="I8" s="339">
        <f>C8+'4. sz. mell'!C8</f>
        <v>0</v>
      </c>
      <c r="J8" s="339">
        <f>D8+'4. sz. mell'!D8</f>
        <v>0</v>
      </c>
      <c r="K8" s="341" t="e">
        <f>#REF!+'4. sz. mell'!#REF!</f>
        <v>#REF!</v>
      </c>
      <c r="L8" s="341" t="e">
        <f>#REF!+'4. sz. mell'!#REF!</f>
        <v>#REF!</v>
      </c>
      <c r="M8" s="341" t="e">
        <f>#REF!+'4. sz. mell'!#REF!</f>
        <v>#REF!</v>
      </c>
      <c r="N8" s="341">
        <f>D8+'4. sz. mell'!D8</f>
        <v>0</v>
      </c>
    </row>
    <row r="9" spans="1:14" s="21" customFormat="1" ht="12" customHeight="1" x14ac:dyDescent="0.25">
      <c r="A9" s="18" t="s">
        <v>14</v>
      </c>
      <c r="B9" s="19" t="s">
        <v>15</v>
      </c>
      <c r="C9" s="20"/>
      <c r="D9" s="20"/>
      <c r="E9" s="20"/>
      <c r="F9" s="20">
        <f t="shared" si="0"/>
        <v>0</v>
      </c>
      <c r="I9" s="339">
        <f>C9+'4. sz. mell'!C9</f>
        <v>0</v>
      </c>
      <c r="J9" s="339">
        <f>D9+'4. sz. mell'!D9</f>
        <v>0</v>
      </c>
      <c r="K9" s="341" t="e">
        <f>#REF!+'4. sz. mell'!#REF!</f>
        <v>#REF!</v>
      </c>
      <c r="L9" s="341" t="e">
        <f>#REF!+'4. sz. mell'!#REF!</f>
        <v>#REF!</v>
      </c>
      <c r="M9" s="341" t="e">
        <f>#REF!+'4. sz. mell'!#REF!</f>
        <v>#REF!</v>
      </c>
      <c r="N9" s="341">
        <f>D9+'4. sz. mell'!D9</f>
        <v>0</v>
      </c>
    </row>
    <row r="10" spans="1:14" s="21" customFormat="1" ht="12" customHeight="1" x14ac:dyDescent="0.25">
      <c r="A10" s="18" t="s">
        <v>16</v>
      </c>
      <c r="B10" s="19" t="s">
        <v>17</v>
      </c>
      <c r="C10" s="20">
        <v>174356200</v>
      </c>
      <c r="D10" s="20">
        <v>76628800</v>
      </c>
      <c r="E10" s="20"/>
      <c r="F10" s="20">
        <f t="shared" si="0"/>
        <v>250985000</v>
      </c>
      <c r="I10" s="339">
        <f>C10+'4. sz. mell'!C10</f>
        <v>174356200</v>
      </c>
      <c r="J10" s="339">
        <f>D10+'4. sz. mell'!D10</f>
        <v>76628800</v>
      </c>
      <c r="K10" s="341" t="e">
        <f>#REF!+'4. sz. mell'!#REF!</f>
        <v>#REF!</v>
      </c>
      <c r="L10" s="341" t="e">
        <f>#REF!+'4. sz. mell'!#REF!</f>
        <v>#REF!</v>
      </c>
      <c r="M10" s="341" t="e">
        <f>#REF!+'4. sz. mell'!#REF!</f>
        <v>#REF!</v>
      </c>
      <c r="N10" s="341">
        <f>D10+'4. sz. mell'!D10</f>
        <v>76628800</v>
      </c>
    </row>
    <row r="11" spans="1:14" s="21" customFormat="1" ht="12" customHeight="1" thickBot="1" x14ac:dyDescent="0.3">
      <c r="A11" s="18" t="s">
        <v>18</v>
      </c>
      <c r="B11" s="19" t="s">
        <v>19</v>
      </c>
      <c r="C11" s="20"/>
      <c r="D11" s="20"/>
      <c r="E11" s="20"/>
      <c r="F11" s="20">
        <f t="shared" si="0"/>
        <v>0</v>
      </c>
      <c r="I11" s="339">
        <f>C11+'4. sz. mell'!C11</f>
        <v>0</v>
      </c>
      <c r="J11" s="339">
        <f>D11+'4. sz. mell'!D11</f>
        <v>0</v>
      </c>
      <c r="K11" s="341" t="e">
        <f>#REF!+'4. sz. mell'!#REF!</f>
        <v>#REF!</v>
      </c>
      <c r="L11" s="341" t="e">
        <f>#REF!+'4. sz. mell'!#REF!</f>
        <v>#REF!</v>
      </c>
      <c r="M11" s="341" t="e">
        <f>#REF!+'4. sz. mell'!#REF!</f>
        <v>#REF!</v>
      </c>
      <c r="N11" s="341">
        <f>D11+'4. sz. mell'!D11</f>
        <v>0</v>
      </c>
    </row>
    <row r="12" spans="1:14" s="21" customFormat="1" ht="12" customHeight="1" thickBot="1" x14ac:dyDescent="0.3">
      <c r="A12" s="23" t="s">
        <v>20</v>
      </c>
      <c r="B12" s="24" t="s">
        <v>21</v>
      </c>
      <c r="C12" s="25"/>
      <c r="D12" s="25"/>
      <c r="E12" s="25"/>
      <c r="F12" s="25">
        <f t="shared" si="0"/>
        <v>0</v>
      </c>
      <c r="I12" s="339">
        <f>C12+'4. sz. mell'!C12</f>
        <v>0</v>
      </c>
      <c r="J12" s="339">
        <f>D12+'4. sz. mell'!D12</f>
        <v>0</v>
      </c>
    </row>
    <row r="13" spans="1:14" s="21" customFormat="1" ht="12" customHeight="1" thickBot="1" x14ac:dyDescent="0.3">
      <c r="A13" s="23" t="s">
        <v>22</v>
      </c>
      <c r="B13" s="24" t="s">
        <v>23</v>
      </c>
      <c r="C13" s="16">
        <f t="shared" ref="C13:E13" si="2">+C14+C15</f>
        <v>0</v>
      </c>
      <c r="D13" s="16">
        <f t="shared" si="2"/>
        <v>0</v>
      </c>
      <c r="E13" s="16">
        <f t="shared" si="2"/>
        <v>0</v>
      </c>
      <c r="F13" s="16">
        <f t="shared" si="0"/>
        <v>0</v>
      </c>
      <c r="I13" s="339">
        <f>C13+'4. sz. mell'!C13</f>
        <v>0</v>
      </c>
      <c r="J13" s="339">
        <f>D13+'4. sz. mell'!D13</f>
        <v>0</v>
      </c>
    </row>
    <row r="14" spans="1:14" s="21" customFormat="1" ht="12" customHeight="1" x14ac:dyDescent="0.25">
      <c r="A14" s="26" t="s">
        <v>24</v>
      </c>
      <c r="B14" s="27" t="s">
        <v>15</v>
      </c>
      <c r="C14" s="28"/>
      <c r="D14" s="28"/>
      <c r="E14" s="28"/>
      <c r="F14" s="28">
        <f t="shared" si="0"/>
        <v>0</v>
      </c>
      <c r="I14" s="339">
        <f>C14+'4. sz. mell'!C14</f>
        <v>0</v>
      </c>
      <c r="J14" s="339">
        <f>D14+'4. sz. mell'!D14</f>
        <v>0</v>
      </c>
    </row>
    <row r="15" spans="1:14" s="21" customFormat="1" ht="12" customHeight="1" x14ac:dyDescent="0.25">
      <c r="A15" s="26" t="s">
        <v>25</v>
      </c>
      <c r="B15" s="29" t="s">
        <v>26</v>
      </c>
      <c r="C15" s="30"/>
      <c r="D15" s="30"/>
      <c r="E15" s="30"/>
      <c r="F15" s="30">
        <f t="shared" si="0"/>
        <v>0</v>
      </c>
      <c r="I15" s="339">
        <f>C15+'4. sz. mell'!C15</f>
        <v>0</v>
      </c>
      <c r="J15" s="339">
        <f>D15+'4. sz. mell'!D15</f>
        <v>0</v>
      </c>
    </row>
    <row r="16" spans="1:14" s="21" customFormat="1" ht="12" customHeight="1" thickBot="1" x14ac:dyDescent="0.3">
      <c r="A16" s="18" t="s">
        <v>27</v>
      </c>
      <c r="B16" s="31" t="s">
        <v>28</v>
      </c>
      <c r="C16" s="32"/>
      <c r="D16" s="32"/>
      <c r="E16" s="32"/>
      <c r="F16" s="32">
        <f t="shared" si="0"/>
        <v>0</v>
      </c>
      <c r="I16" s="339">
        <f>C16+'4. sz. mell'!C16</f>
        <v>0</v>
      </c>
      <c r="J16" s="339">
        <f>D16+'4. sz. mell'!D16</f>
        <v>0</v>
      </c>
    </row>
    <row r="17" spans="1:14" s="21" customFormat="1" ht="12" customHeight="1" thickBot="1" x14ac:dyDescent="0.3">
      <c r="A17" s="23" t="s">
        <v>29</v>
      </c>
      <c r="B17" s="24" t="s">
        <v>30</v>
      </c>
      <c r="C17" s="16">
        <f t="shared" ref="C17:E17" si="3">+C18+C19+C20</f>
        <v>0</v>
      </c>
      <c r="D17" s="16">
        <f t="shared" si="3"/>
        <v>0</v>
      </c>
      <c r="E17" s="16">
        <f t="shared" si="3"/>
        <v>0</v>
      </c>
      <c r="F17" s="16">
        <f t="shared" si="0"/>
        <v>0</v>
      </c>
      <c r="I17" s="339">
        <f>C17+'4. sz. mell'!C17</f>
        <v>0</v>
      </c>
      <c r="J17" s="339">
        <f>D17+'4. sz. mell'!D17</f>
        <v>0</v>
      </c>
    </row>
    <row r="18" spans="1:14" s="21" customFormat="1" ht="12" customHeight="1" x14ac:dyDescent="0.25">
      <c r="A18" s="26" t="s">
        <v>31</v>
      </c>
      <c r="B18" s="27" t="s">
        <v>32</v>
      </c>
      <c r="C18" s="28"/>
      <c r="D18" s="28"/>
      <c r="E18" s="28"/>
      <c r="F18" s="28">
        <f t="shared" si="0"/>
        <v>0</v>
      </c>
    </row>
    <row r="19" spans="1:14" s="21" customFormat="1" ht="12" customHeight="1" x14ac:dyDescent="0.25">
      <c r="A19" s="26" t="s">
        <v>33</v>
      </c>
      <c r="B19" s="29" t="s">
        <v>34</v>
      </c>
      <c r="C19" s="30"/>
      <c r="D19" s="30"/>
      <c r="E19" s="30"/>
      <c r="F19" s="30">
        <f t="shared" si="0"/>
        <v>0</v>
      </c>
    </row>
    <row r="20" spans="1:14" s="21" customFormat="1" ht="12" customHeight="1" thickBot="1" x14ac:dyDescent="0.3">
      <c r="A20" s="18" t="s">
        <v>35</v>
      </c>
      <c r="B20" s="33" t="s">
        <v>36</v>
      </c>
      <c r="C20" s="32"/>
      <c r="D20" s="32"/>
      <c r="E20" s="32"/>
      <c r="F20" s="32">
        <f t="shared" si="0"/>
        <v>0</v>
      </c>
    </row>
    <row r="21" spans="1:14" s="17" customFormat="1" ht="12" customHeight="1" thickBot="1" x14ac:dyDescent="0.3">
      <c r="A21" s="23" t="s">
        <v>37</v>
      </c>
      <c r="B21" s="24" t="s">
        <v>38</v>
      </c>
      <c r="C21" s="25"/>
      <c r="D21" s="25"/>
      <c r="E21" s="25"/>
      <c r="F21" s="25">
        <f t="shared" si="0"/>
        <v>0</v>
      </c>
    </row>
    <row r="22" spans="1:14" s="17" customFormat="1" ht="12" customHeight="1" thickBot="1" x14ac:dyDescent="0.3">
      <c r="A22" s="23" t="s">
        <v>39</v>
      </c>
      <c r="B22" s="24" t="s">
        <v>40</v>
      </c>
      <c r="C22" s="34"/>
      <c r="D22" s="34"/>
      <c r="E22" s="34"/>
      <c r="F22" s="34">
        <f t="shared" si="0"/>
        <v>0</v>
      </c>
    </row>
    <row r="23" spans="1:14" s="17" customFormat="1" ht="12" customHeight="1" thickBot="1" x14ac:dyDescent="0.3">
      <c r="A23" s="10" t="s">
        <v>41</v>
      </c>
      <c r="B23" s="24" t="s">
        <v>42</v>
      </c>
      <c r="C23" s="35">
        <f t="shared" ref="C23:E23" si="4">+C6+C7+C12+C13+C17+C21+C22</f>
        <v>198256200</v>
      </c>
      <c r="D23" s="35">
        <f t="shared" si="4"/>
        <v>88588800</v>
      </c>
      <c r="E23" s="35">
        <f t="shared" si="4"/>
        <v>0</v>
      </c>
      <c r="F23" s="35">
        <f t="shared" si="0"/>
        <v>286845000</v>
      </c>
    </row>
    <row r="24" spans="1:14" s="17" customFormat="1" ht="12" customHeight="1" thickBot="1" x14ac:dyDescent="0.3">
      <c r="A24" s="36" t="s">
        <v>43</v>
      </c>
      <c r="B24" s="24" t="s">
        <v>44</v>
      </c>
      <c r="C24" s="35">
        <f t="shared" ref="C24:E24" si="5">+C25+C26+C27</f>
        <v>14081094</v>
      </c>
      <c r="D24" s="35">
        <f t="shared" si="5"/>
        <v>7705782</v>
      </c>
      <c r="E24" s="35">
        <f t="shared" si="5"/>
        <v>0</v>
      </c>
      <c r="F24" s="35">
        <f t="shared" si="0"/>
        <v>21786876</v>
      </c>
    </row>
    <row r="25" spans="1:14" s="17" customFormat="1" ht="12" customHeight="1" x14ac:dyDescent="0.25">
      <c r="A25" s="26" t="s">
        <v>45</v>
      </c>
      <c r="B25" s="27" t="s">
        <v>46</v>
      </c>
      <c r="C25" s="28">
        <v>14081094</v>
      </c>
      <c r="D25" s="28">
        <v>7705782</v>
      </c>
      <c r="E25" s="28"/>
      <c r="F25" s="28">
        <f t="shared" si="0"/>
        <v>21786876</v>
      </c>
      <c r="I25" s="340">
        <f>C25+'4. sz. mell'!C25</f>
        <v>15830245</v>
      </c>
      <c r="J25" s="340">
        <f>D25+'4. sz. mell'!D25</f>
        <v>9121982</v>
      </c>
      <c r="K25" s="340" t="e">
        <f>#REF!+'4. sz. mell'!#REF!</f>
        <v>#REF!</v>
      </c>
      <c r="L25" s="340" t="e">
        <f>#REF!+'4. sz. mell'!#REF!</f>
        <v>#REF!</v>
      </c>
      <c r="M25" s="340" t="e">
        <f>#REF!+'4. sz. mell'!#REF!</f>
        <v>#REF!</v>
      </c>
      <c r="N25" s="340">
        <f>D25+'4. sz. mell'!D25</f>
        <v>9121982</v>
      </c>
    </row>
    <row r="26" spans="1:14" s="17" customFormat="1" ht="12" customHeight="1" x14ac:dyDescent="0.25">
      <c r="A26" s="26" t="s">
        <v>47</v>
      </c>
      <c r="B26" s="29" t="s">
        <v>48</v>
      </c>
      <c r="C26" s="30"/>
      <c r="D26" s="30"/>
      <c r="E26" s="30"/>
      <c r="F26" s="30">
        <f t="shared" si="0"/>
        <v>0</v>
      </c>
    </row>
    <row r="27" spans="1:14" s="21" customFormat="1" ht="12" customHeight="1" thickBot="1" x14ac:dyDescent="0.3">
      <c r="A27" s="18" t="s">
        <v>49</v>
      </c>
      <c r="B27" s="33" t="s">
        <v>50</v>
      </c>
      <c r="C27" s="32"/>
      <c r="D27" s="32"/>
      <c r="E27" s="32"/>
      <c r="F27" s="32">
        <f t="shared" si="0"/>
        <v>0</v>
      </c>
    </row>
    <row r="28" spans="1:14" s="21" customFormat="1" ht="15" customHeight="1" thickBot="1" x14ac:dyDescent="0.25">
      <c r="A28" s="36" t="s">
        <v>51</v>
      </c>
      <c r="B28" s="37" t="s">
        <v>52</v>
      </c>
      <c r="C28" s="38">
        <f t="shared" ref="C28:E28" si="6">+C23+C24</f>
        <v>212337294</v>
      </c>
      <c r="D28" s="38">
        <f t="shared" si="6"/>
        <v>96294582</v>
      </c>
      <c r="E28" s="38">
        <f t="shared" si="6"/>
        <v>0</v>
      </c>
      <c r="F28" s="38">
        <f t="shared" si="0"/>
        <v>308631876</v>
      </c>
    </row>
    <row r="29" spans="1:14" s="21" customFormat="1" ht="15" customHeight="1" x14ac:dyDescent="0.25">
      <c r="A29" s="39"/>
      <c r="B29" s="40"/>
      <c r="C29" s="40"/>
      <c r="D29" s="40"/>
      <c r="E29" s="40"/>
      <c r="F29" s="41"/>
    </row>
    <row r="30" spans="1:14" ht="13.5" thickBot="1" x14ac:dyDescent="0.3">
      <c r="A30" s="42"/>
      <c r="B30" s="43"/>
      <c r="C30" s="43"/>
      <c r="D30" s="43"/>
      <c r="E30" s="43"/>
      <c r="F30" s="44"/>
    </row>
    <row r="31" spans="1:14" s="12" customFormat="1" ht="16.5" customHeight="1" thickBot="1" x14ac:dyDescent="0.3">
      <c r="A31" s="45"/>
      <c r="B31" s="56" t="s">
        <v>53</v>
      </c>
      <c r="C31" s="218" t="s">
        <v>351</v>
      </c>
      <c r="D31" s="218" t="s">
        <v>352</v>
      </c>
      <c r="E31" s="218" t="s">
        <v>353</v>
      </c>
      <c r="F31" s="219" t="s">
        <v>338</v>
      </c>
    </row>
    <row r="32" spans="1:14" s="47" customFormat="1" ht="12" customHeight="1" thickBot="1" x14ac:dyDescent="0.3">
      <c r="A32" s="272" t="s">
        <v>4</v>
      </c>
      <c r="B32" s="273" t="s">
        <v>377</v>
      </c>
      <c r="C32" s="274">
        <f>SUM(C33:C38)</f>
        <v>17259094</v>
      </c>
      <c r="D32" s="16">
        <f t="shared" ref="D32:E32" si="7">SUM(D33:D38)</f>
        <v>19615782</v>
      </c>
      <c r="E32" s="16">
        <f t="shared" si="7"/>
        <v>0</v>
      </c>
      <c r="F32" s="16">
        <f t="shared" ref="F32:F66" si="8">C32+D32+E32</f>
        <v>36874876</v>
      </c>
    </row>
    <row r="33" spans="1:27" ht="12" customHeight="1" x14ac:dyDescent="0.25">
      <c r="A33" s="275" t="s">
        <v>5</v>
      </c>
      <c r="B33" s="114" t="s">
        <v>245</v>
      </c>
      <c r="C33" s="276"/>
      <c r="D33" s="28">
        <v>200000</v>
      </c>
      <c r="E33" s="28"/>
      <c r="F33" s="28">
        <f t="shared" si="8"/>
        <v>200000</v>
      </c>
      <c r="H33" s="57"/>
      <c r="I33" s="57">
        <f>C33+'4. sz. mell'!C32</f>
        <v>156540000</v>
      </c>
      <c r="J33" s="57">
        <f>D33+'4. sz. mell'!D32</f>
        <v>66996000</v>
      </c>
      <c r="K33" s="57" t="e">
        <f>#REF!+'4. sz. mell'!#REF!</f>
        <v>#REF!</v>
      </c>
      <c r="L33" s="57" t="e">
        <f>#REF!+'4. sz. mell'!#REF!</f>
        <v>#REF!</v>
      </c>
      <c r="M33" s="57" t="e">
        <f>#REF!+'4. sz. mell'!#REF!</f>
        <v>#REF!</v>
      </c>
      <c r="N33" s="57">
        <f>D33+'4. sz. mell'!D32</f>
        <v>66996000</v>
      </c>
      <c r="O33" s="57"/>
      <c r="P33" s="57"/>
      <c r="Q33" s="57"/>
      <c r="R33" s="57"/>
      <c r="S33" s="57" t="e">
        <f>#REF!+'4. sz. mell'!#REF!</f>
        <v>#REF!</v>
      </c>
      <c r="T33" s="57" t="e">
        <f>#REF!+'4. sz. mell'!#REF!</f>
        <v>#REF!</v>
      </c>
      <c r="U33" s="57" t="e">
        <f>#REF!+'4. sz. mell'!#REF!</f>
        <v>#REF!</v>
      </c>
      <c r="V33" s="57" t="e">
        <f>#REF!+'4. sz. mell'!#REF!</f>
        <v>#REF!</v>
      </c>
      <c r="W33" s="57">
        <f>E33+'4. sz. mell'!E32</f>
        <v>0</v>
      </c>
      <c r="X33" s="57" t="e">
        <f>#REF!+'4. sz. mell'!#REF!</f>
        <v>#REF!</v>
      </c>
      <c r="Y33" s="57" t="e">
        <f>#REF!+'4. sz. mell'!#REF!</f>
        <v>#REF!</v>
      </c>
      <c r="Z33" s="57" t="e">
        <f>#REF!+'4. sz. mell'!#REF!</f>
        <v>#REF!</v>
      </c>
      <c r="AA33" s="57" t="e">
        <f>#REF!+'4. sz. mell'!#REF!</f>
        <v>#REF!</v>
      </c>
    </row>
    <row r="34" spans="1:27" ht="12" customHeight="1" x14ac:dyDescent="0.25">
      <c r="A34" s="277" t="s">
        <v>6</v>
      </c>
      <c r="B34" s="19" t="s">
        <v>56</v>
      </c>
      <c r="C34" s="278"/>
      <c r="D34" s="48">
        <v>87000</v>
      </c>
      <c r="E34" s="48"/>
      <c r="F34" s="48">
        <f t="shared" si="8"/>
        <v>87000</v>
      </c>
      <c r="H34" s="57"/>
      <c r="I34" s="57">
        <f>C34+'4. sz. mell'!C33</f>
        <v>21539000</v>
      </c>
      <c r="J34" s="57">
        <f>D34+'4. sz. mell'!D33</f>
        <v>8841000</v>
      </c>
      <c r="K34" s="57" t="e">
        <f>#REF!+'4. sz. mell'!#REF!</f>
        <v>#REF!</v>
      </c>
      <c r="L34" s="57" t="e">
        <f>#REF!+'4. sz. mell'!#REF!</f>
        <v>#REF!</v>
      </c>
      <c r="M34" s="57" t="e">
        <f>#REF!+'4. sz. mell'!#REF!</f>
        <v>#REF!</v>
      </c>
      <c r="N34" s="57">
        <f>D34+'4. sz. mell'!D33</f>
        <v>8841000</v>
      </c>
      <c r="O34" s="57"/>
      <c r="P34" s="57"/>
      <c r="Q34" s="57"/>
      <c r="R34" s="57"/>
    </row>
    <row r="35" spans="1:27" ht="12" customHeight="1" x14ac:dyDescent="0.25">
      <c r="A35" s="277" t="s">
        <v>7</v>
      </c>
      <c r="B35" s="19" t="s">
        <v>378</v>
      </c>
      <c r="C35" s="279">
        <v>3178000</v>
      </c>
      <c r="D35" s="48">
        <v>5215000</v>
      </c>
      <c r="E35" s="48"/>
      <c r="F35" s="48">
        <f t="shared" si="8"/>
        <v>8393000</v>
      </c>
      <c r="H35" s="57"/>
      <c r="I35" s="57">
        <f>C35+'4. sz. mell'!C34</f>
        <v>39668000</v>
      </c>
      <c r="J35" s="57">
        <f>D35+'4. sz. mell'!D34</f>
        <v>32017000</v>
      </c>
      <c r="K35" s="57" t="e">
        <f>#REF!+'4. sz. mell'!#REF!</f>
        <v>#REF!</v>
      </c>
      <c r="L35" s="57" t="e">
        <f>#REF!+'4. sz. mell'!#REF!</f>
        <v>#REF!</v>
      </c>
      <c r="M35" s="57" t="e">
        <f>#REF!+'4. sz. mell'!#REF!</f>
        <v>#REF!</v>
      </c>
      <c r="N35" s="57">
        <f>D35+'4. sz. mell'!D34</f>
        <v>32017000</v>
      </c>
      <c r="O35" s="57"/>
      <c r="P35" s="57"/>
      <c r="Q35" s="57"/>
      <c r="R35" s="57"/>
    </row>
    <row r="36" spans="1:27" ht="12" customHeight="1" x14ac:dyDescent="0.25">
      <c r="A36" s="277" t="s">
        <v>8</v>
      </c>
      <c r="B36" s="120" t="s">
        <v>58</v>
      </c>
      <c r="C36" s="280"/>
      <c r="D36" s="48"/>
      <c r="E36" s="48"/>
      <c r="F36" s="48">
        <f t="shared" si="8"/>
        <v>0</v>
      </c>
      <c r="H36" s="57"/>
      <c r="I36" s="57">
        <f>C36+'4. sz. mell'!C35</f>
        <v>0</v>
      </c>
      <c r="J36" s="57">
        <f>D36+'4. sz. mell'!D35</f>
        <v>0</v>
      </c>
      <c r="K36" s="57" t="e">
        <f>#REF!+'4. sz. mell'!#REF!</f>
        <v>#REF!</v>
      </c>
      <c r="L36" s="57" t="e">
        <f>#REF!+'4. sz. mell'!#REF!</f>
        <v>#REF!</v>
      </c>
      <c r="M36" s="57" t="e">
        <f>#REF!+'4. sz. mell'!#REF!</f>
        <v>#REF!</v>
      </c>
      <c r="N36" s="57">
        <f>D36+'4. sz. mell'!D35</f>
        <v>0</v>
      </c>
      <c r="O36" s="57"/>
      <c r="P36" s="57"/>
      <c r="Q36" s="57"/>
      <c r="R36" s="57"/>
    </row>
    <row r="37" spans="1:27" ht="12" customHeight="1" x14ac:dyDescent="0.25">
      <c r="A37" s="281" t="s">
        <v>9</v>
      </c>
      <c r="B37" s="120" t="s">
        <v>59</v>
      </c>
      <c r="C37" s="280"/>
      <c r="D37" s="48">
        <v>6290000</v>
      </c>
      <c r="E37" s="48"/>
      <c r="F37" s="48">
        <f t="shared" si="8"/>
        <v>6290000</v>
      </c>
      <c r="H37" s="57"/>
      <c r="I37" s="57">
        <f>C37+'4. sz. mell'!C36</f>
        <v>1226351</v>
      </c>
      <c r="J37" s="57">
        <f>D37+'4. sz. mell'!D36</f>
        <v>6290000</v>
      </c>
      <c r="K37" s="57" t="e">
        <f>#REF!+'4. sz. mell'!#REF!</f>
        <v>#REF!</v>
      </c>
      <c r="L37" s="57" t="e">
        <f>#REF!+'4. sz. mell'!#REF!</f>
        <v>#REF!</v>
      </c>
      <c r="M37" s="57" t="e">
        <f>#REF!+'4. sz. mell'!#REF!</f>
        <v>#REF!</v>
      </c>
      <c r="N37" s="57">
        <f>D37+'4. sz. mell'!D36</f>
        <v>6290000</v>
      </c>
      <c r="O37" s="57"/>
      <c r="P37" s="57"/>
      <c r="Q37" s="57"/>
      <c r="R37" s="57"/>
    </row>
    <row r="38" spans="1:27" ht="12" customHeight="1" thickBot="1" x14ac:dyDescent="0.3">
      <c r="A38" s="282" t="s">
        <v>379</v>
      </c>
      <c r="B38" s="283" t="s">
        <v>380</v>
      </c>
      <c r="C38" s="284">
        <v>14081094</v>
      </c>
      <c r="D38" s="30">
        <v>7823782</v>
      </c>
      <c r="E38" s="30"/>
      <c r="F38" s="30">
        <f t="shared" si="8"/>
        <v>21904876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27" ht="12" customHeight="1" thickBot="1" x14ac:dyDescent="0.3">
      <c r="A39" s="23" t="s">
        <v>10</v>
      </c>
      <c r="B39" s="24" t="s">
        <v>60</v>
      </c>
      <c r="C39" s="16">
        <f t="shared" ref="C39:E39" si="9">SUM(C40:C42)</f>
        <v>0</v>
      </c>
      <c r="D39" s="16">
        <f t="shared" si="9"/>
        <v>50000</v>
      </c>
      <c r="E39" s="16">
        <f t="shared" si="9"/>
        <v>0</v>
      </c>
      <c r="F39" s="16">
        <f t="shared" si="8"/>
        <v>50000</v>
      </c>
      <c r="M39" s="57"/>
      <c r="N39" s="57"/>
      <c r="O39" s="57"/>
      <c r="P39" s="57"/>
      <c r="Q39" s="57"/>
      <c r="R39" s="57"/>
    </row>
    <row r="40" spans="1:27" s="47" customFormat="1" ht="12" customHeight="1" x14ac:dyDescent="0.25">
      <c r="A40" s="18" t="s">
        <v>12</v>
      </c>
      <c r="B40" s="22" t="s">
        <v>61</v>
      </c>
      <c r="C40" s="28"/>
      <c r="D40" s="28">
        <v>50000</v>
      </c>
      <c r="E40" s="28"/>
      <c r="F40" s="28">
        <f t="shared" si="8"/>
        <v>50000</v>
      </c>
      <c r="I40" s="338">
        <f>C40+'4. sz. mell'!C38</f>
        <v>650000</v>
      </c>
      <c r="J40" s="338">
        <f>D40+'4. sz. mell'!D38</f>
        <v>180000</v>
      </c>
      <c r="K40" s="338" t="e">
        <f>#REF!+'4. sz. mell'!#REF!</f>
        <v>#REF!</v>
      </c>
      <c r="L40" s="338" t="e">
        <f>#REF!+'4. sz. mell'!#REF!</f>
        <v>#REF!</v>
      </c>
      <c r="M40" s="338" t="e">
        <f>#REF!+'4. sz. mell'!#REF!</f>
        <v>#REF!</v>
      </c>
      <c r="N40" s="338">
        <f>D40+'4. sz. mell'!D38</f>
        <v>180000</v>
      </c>
      <c r="O40" s="57"/>
      <c r="P40" s="57"/>
      <c r="Q40" s="57"/>
      <c r="R40" s="57"/>
    </row>
    <row r="41" spans="1:27" ht="12" customHeight="1" x14ac:dyDescent="0.25">
      <c r="A41" s="18" t="s">
        <v>14</v>
      </c>
      <c r="B41" s="19" t="s">
        <v>62</v>
      </c>
      <c r="C41" s="48"/>
      <c r="D41" s="48"/>
      <c r="E41" s="48"/>
      <c r="F41" s="48">
        <f t="shared" si="8"/>
        <v>0</v>
      </c>
      <c r="I41" s="338">
        <f>C41+'4. sz. mell'!C39</f>
        <v>0</v>
      </c>
      <c r="J41" s="338">
        <f>D41+'4. sz. mell'!D39</f>
        <v>0</v>
      </c>
      <c r="K41" s="338" t="e">
        <f>#REF!+'4. sz. mell'!#REF!</f>
        <v>#REF!</v>
      </c>
      <c r="L41" s="338" t="e">
        <f>#REF!+'4. sz. mell'!#REF!</f>
        <v>#REF!</v>
      </c>
      <c r="M41" s="338" t="e">
        <f>#REF!+'4. sz. mell'!#REF!</f>
        <v>#REF!</v>
      </c>
      <c r="N41" s="338">
        <f>D41+'4. sz. mell'!D39</f>
        <v>0</v>
      </c>
      <c r="O41" s="57"/>
      <c r="P41" s="57"/>
      <c r="Q41" s="57"/>
      <c r="R41" s="57"/>
    </row>
    <row r="42" spans="1:27" ht="12" customHeight="1" x14ac:dyDescent="0.25">
      <c r="A42" s="18" t="s">
        <v>16</v>
      </c>
      <c r="B42" s="19" t="s">
        <v>63</v>
      </c>
      <c r="C42" s="48"/>
      <c r="D42" s="48"/>
      <c r="E42" s="48"/>
      <c r="F42" s="48">
        <f t="shared" si="8"/>
        <v>0</v>
      </c>
      <c r="I42" s="338">
        <f>C42+'4. sz. mell'!C40</f>
        <v>0</v>
      </c>
      <c r="J42" s="338">
        <f>D42+'4. sz. mell'!D40</f>
        <v>0</v>
      </c>
      <c r="K42" s="338" t="e">
        <f>#REF!+'4. sz. mell'!#REF!</f>
        <v>#REF!</v>
      </c>
      <c r="L42" s="338" t="e">
        <f>#REF!+'4. sz. mell'!#REF!</f>
        <v>#REF!</v>
      </c>
      <c r="M42" s="338" t="e">
        <f>#REF!+'4. sz. mell'!#REF!</f>
        <v>#REF!</v>
      </c>
      <c r="N42" s="338">
        <f>D42+'4. sz. mell'!D40</f>
        <v>0</v>
      </c>
      <c r="O42" s="57"/>
      <c r="P42" s="57"/>
      <c r="Q42" s="57"/>
      <c r="R42" s="57"/>
    </row>
    <row r="43" spans="1:27" ht="12" customHeight="1" thickBot="1" x14ac:dyDescent="0.3">
      <c r="A43" s="18" t="s">
        <v>18</v>
      </c>
      <c r="B43" s="19" t="s">
        <v>64</v>
      </c>
      <c r="C43" s="48"/>
      <c r="D43" s="48"/>
      <c r="E43" s="48"/>
      <c r="F43" s="48">
        <f t="shared" si="8"/>
        <v>0</v>
      </c>
      <c r="I43" s="338">
        <f>C43+'4. sz. mell'!C41</f>
        <v>0</v>
      </c>
      <c r="J43" s="338">
        <f>D43+'4. sz. mell'!D41</f>
        <v>0</v>
      </c>
      <c r="K43" s="338" t="e">
        <f>#REF!+'4. sz. mell'!#REF!</f>
        <v>#REF!</v>
      </c>
      <c r="L43" s="338" t="e">
        <f>#REF!+'4. sz. mell'!#REF!</f>
        <v>#REF!</v>
      </c>
      <c r="M43" s="338" t="e">
        <f>#REF!+'4. sz. mell'!#REF!</f>
        <v>#REF!</v>
      </c>
      <c r="N43" s="338">
        <f>D43+'4. sz. mell'!D41</f>
        <v>0</v>
      </c>
      <c r="O43" s="57"/>
      <c r="P43" s="57"/>
      <c r="Q43" s="57"/>
      <c r="R43" s="57"/>
    </row>
    <row r="44" spans="1:27" s="60" customFormat="1" ht="12" customHeight="1" thickBot="1" x14ac:dyDescent="0.3">
      <c r="A44" s="58" t="s">
        <v>22</v>
      </c>
      <c r="B44" s="24" t="s">
        <v>103</v>
      </c>
      <c r="C44" s="59">
        <f>SUM(C39,C32)</f>
        <v>17259094</v>
      </c>
      <c r="D44" s="59">
        <f t="shared" ref="D44:E44" si="10">SUM(D39,D32)</f>
        <v>19665782</v>
      </c>
      <c r="E44" s="59">
        <f t="shared" si="10"/>
        <v>0</v>
      </c>
      <c r="F44" s="59">
        <f t="shared" si="8"/>
        <v>36924876</v>
      </c>
      <c r="M44" s="57"/>
      <c r="N44" s="57"/>
      <c r="O44" s="57"/>
      <c r="P44" s="57"/>
      <c r="Q44" s="57"/>
      <c r="R44" s="57"/>
    </row>
    <row r="45" spans="1:27" s="60" customFormat="1" ht="12" customHeight="1" thickBot="1" x14ac:dyDescent="0.3">
      <c r="A45" s="58" t="s">
        <v>29</v>
      </c>
      <c r="B45" s="24" t="s">
        <v>71</v>
      </c>
      <c r="C45" s="59">
        <f>+C46+C47+C48</f>
        <v>0</v>
      </c>
      <c r="D45" s="59">
        <f t="shared" ref="D45:E45" si="11">+D46+D47+D48</f>
        <v>0</v>
      </c>
      <c r="E45" s="59">
        <f t="shared" si="11"/>
        <v>0</v>
      </c>
      <c r="F45" s="59">
        <f t="shared" si="8"/>
        <v>0</v>
      </c>
      <c r="M45" s="57"/>
      <c r="N45" s="57"/>
      <c r="O45" s="57"/>
      <c r="P45" s="57"/>
      <c r="Q45" s="57"/>
      <c r="R45" s="57"/>
    </row>
    <row r="46" spans="1:27" s="63" customFormat="1" ht="12" customHeight="1" x14ac:dyDescent="0.25">
      <c r="A46" s="61" t="s">
        <v>31</v>
      </c>
      <c r="B46" s="22" t="s">
        <v>72</v>
      </c>
      <c r="C46" s="62"/>
      <c r="D46" s="62"/>
      <c r="E46" s="62"/>
      <c r="F46" s="62">
        <f t="shared" si="8"/>
        <v>0</v>
      </c>
      <c r="M46" s="57"/>
      <c r="N46" s="57"/>
      <c r="O46" s="57"/>
      <c r="P46" s="57"/>
      <c r="Q46" s="57"/>
      <c r="R46" s="57"/>
    </row>
    <row r="47" spans="1:27" s="60" customFormat="1" ht="12" customHeight="1" x14ac:dyDescent="0.25">
      <c r="A47" s="61" t="s">
        <v>33</v>
      </c>
      <c r="B47" s="22" t="s">
        <v>73</v>
      </c>
      <c r="C47" s="62"/>
      <c r="D47" s="62"/>
      <c r="E47" s="62"/>
      <c r="F47" s="62">
        <f t="shared" si="8"/>
        <v>0</v>
      </c>
      <c r="M47" s="57"/>
      <c r="N47" s="57"/>
      <c r="O47" s="57"/>
      <c r="P47" s="57"/>
      <c r="Q47" s="57"/>
      <c r="R47" s="57"/>
    </row>
    <row r="48" spans="1:27" s="60" customFormat="1" ht="12" customHeight="1" thickBot="1" x14ac:dyDescent="0.3">
      <c r="A48" s="64" t="s">
        <v>35</v>
      </c>
      <c r="B48" s="65" t="s">
        <v>74</v>
      </c>
      <c r="C48" s="62"/>
      <c r="D48" s="62"/>
      <c r="E48" s="62"/>
      <c r="F48" s="62">
        <f t="shared" si="8"/>
        <v>0</v>
      </c>
      <c r="M48" s="57"/>
      <c r="N48" s="57"/>
      <c r="O48" s="57"/>
      <c r="P48" s="57"/>
      <c r="Q48" s="57"/>
      <c r="R48" s="57"/>
    </row>
    <row r="49" spans="1:18" s="60" customFormat="1" ht="12" customHeight="1" thickBot="1" x14ac:dyDescent="0.3">
      <c r="A49" s="58" t="s">
        <v>37</v>
      </c>
      <c r="B49" s="24" t="s">
        <v>75</v>
      </c>
      <c r="C49" s="59">
        <f>+C50+C51+C52+C53</f>
        <v>0</v>
      </c>
      <c r="D49" s="59">
        <f t="shared" ref="D49:E49" si="12">+D50+D51+D52+D53</f>
        <v>0</v>
      </c>
      <c r="E49" s="59">
        <f t="shared" si="12"/>
        <v>0</v>
      </c>
      <c r="F49" s="59">
        <f t="shared" si="8"/>
        <v>0</v>
      </c>
      <c r="M49" s="57"/>
      <c r="N49" s="57"/>
      <c r="O49" s="57"/>
      <c r="P49" s="57"/>
      <c r="Q49" s="57"/>
      <c r="R49" s="57"/>
    </row>
    <row r="50" spans="1:18" s="60" customFormat="1" ht="12" customHeight="1" x14ac:dyDescent="0.25">
      <c r="A50" s="61" t="s">
        <v>76</v>
      </c>
      <c r="B50" s="22" t="s">
        <v>77</v>
      </c>
      <c r="C50" s="62"/>
      <c r="D50" s="62"/>
      <c r="E50" s="62"/>
      <c r="F50" s="62">
        <f t="shared" si="8"/>
        <v>0</v>
      </c>
      <c r="M50" s="57"/>
      <c r="N50" s="57"/>
      <c r="O50" s="57"/>
      <c r="P50" s="57"/>
      <c r="Q50" s="57"/>
      <c r="R50" s="57"/>
    </row>
    <row r="51" spans="1:18" s="60" customFormat="1" ht="12" customHeight="1" x14ac:dyDescent="0.25">
      <c r="A51" s="61" t="s">
        <v>78</v>
      </c>
      <c r="B51" s="22" t="s">
        <v>79</v>
      </c>
      <c r="C51" s="62"/>
      <c r="D51" s="62"/>
      <c r="E51" s="62"/>
      <c r="F51" s="62">
        <f t="shared" si="8"/>
        <v>0</v>
      </c>
      <c r="M51" s="57"/>
      <c r="N51" s="57"/>
      <c r="O51" s="57"/>
      <c r="P51" s="57"/>
      <c r="Q51" s="57"/>
      <c r="R51" s="57"/>
    </row>
    <row r="52" spans="1:18" s="60" customFormat="1" ht="12" customHeight="1" x14ac:dyDescent="0.25">
      <c r="A52" s="61" t="s">
        <v>80</v>
      </c>
      <c r="B52" s="22" t="s">
        <v>81</v>
      </c>
      <c r="C52" s="62"/>
      <c r="D52" s="62"/>
      <c r="E52" s="62"/>
      <c r="F52" s="62">
        <f t="shared" si="8"/>
        <v>0</v>
      </c>
      <c r="M52" s="57"/>
      <c r="N52" s="57"/>
      <c r="O52" s="57"/>
      <c r="P52" s="57"/>
      <c r="Q52" s="57"/>
      <c r="R52" s="57"/>
    </row>
    <row r="53" spans="1:18" s="63" customFormat="1" ht="12" customHeight="1" thickBot="1" x14ac:dyDescent="0.3">
      <c r="A53" s="64" t="s">
        <v>82</v>
      </c>
      <c r="B53" s="65" t="s">
        <v>83</v>
      </c>
      <c r="C53" s="62"/>
      <c r="D53" s="62"/>
      <c r="E53" s="62"/>
      <c r="F53" s="62">
        <f t="shared" si="8"/>
        <v>0</v>
      </c>
      <c r="M53" s="57"/>
      <c r="N53" s="57"/>
      <c r="O53" s="57"/>
      <c r="P53" s="57"/>
      <c r="Q53" s="57"/>
      <c r="R53" s="57"/>
    </row>
    <row r="54" spans="1:18" s="60" customFormat="1" ht="12" customHeight="1" thickBot="1" x14ac:dyDescent="0.3">
      <c r="A54" s="58" t="s">
        <v>39</v>
      </c>
      <c r="B54" s="24" t="s">
        <v>106</v>
      </c>
      <c r="C54" s="66">
        <f>+C55+C56+C58+C59+C57</f>
        <v>195078200</v>
      </c>
      <c r="D54" s="66">
        <f t="shared" ref="D54:E54" si="13">+D55+D56+D58+D59+D57</f>
        <v>76628800</v>
      </c>
      <c r="E54" s="66">
        <f t="shared" si="13"/>
        <v>0</v>
      </c>
      <c r="F54" s="66">
        <f t="shared" si="8"/>
        <v>271707000</v>
      </c>
      <c r="M54" s="57"/>
      <c r="N54" s="57"/>
      <c r="O54" s="57"/>
      <c r="P54" s="57"/>
      <c r="Q54" s="57"/>
      <c r="R54" s="57"/>
    </row>
    <row r="55" spans="1:18" s="60" customFormat="1" ht="15" x14ac:dyDescent="0.25">
      <c r="A55" s="61" t="s">
        <v>85</v>
      </c>
      <c r="B55" s="22" t="s">
        <v>86</v>
      </c>
      <c r="C55" s="62"/>
      <c r="D55" s="62"/>
      <c r="E55" s="62"/>
      <c r="F55" s="62">
        <f t="shared" si="8"/>
        <v>0</v>
      </c>
      <c r="M55" s="57"/>
      <c r="N55" s="57"/>
      <c r="O55" s="57"/>
      <c r="P55" s="57"/>
      <c r="Q55" s="57"/>
      <c r="R55" s="57"/>
    </row>
    <row r="56" spans="1:18" s="60" customFormat="1" ht="12" customHeight="1" x14ac:dyDescent="0.25">
      <c r="A56" s="61" t="s">
        <v>87</v>
      </c>
      <c r="B56" s="22" t="s">
        <v>88</v>
      </c>
      <c r="C56" s="62"/>
      <c r="D56" s="62"/>
      <c r="E56" s="62"/>
      <c r="F56" s="62">
        <f t="shared" si="8"/>
        <v>0</v>
      </c>
      <c r="M56" s="57"/>
      <c r="N56" s="57"/>
      <c r="O56" s="57"/>
      <c r="P56" s="57"/>
      <c r="Q56" s="57"/>
      <c r="R56" s="57"/>
    </row>
    <row r="57" spans="1:18" s="60" customFormat="1" ht="12" customHeight="1" x14ac:dyDescent="0.25">
      <c r="A57" s="61" t="s">
        <v>89</v>
      </c>
      <c r="B57" s="22" t="s">
        <v>105</v>
      </c>
      <c r="C57" s="62">
        <v>195078200</v>
      </c>
      <c r="D57" s="62">
        <v>76628800</v>
      </c>
      <c r="E57" s="62"/>
      <c r="F57" s="62">
        <f t="shared" si="8"/>
        <v>271707000</v>
      </c>
      <c r="M57" s="57"/>
      <c r="N57" s="57"/>
      <c r="O57" s="57"/>
      <c r="P57" s="57"/>
      <c r="Q57" s="57"/>
      <c r="R57" s="57"/>
    </row>
    <row r="58" spans="1:18" s="63" customFormat="1" ht="12" customHeight="1" x14ac:dyDescent="0.25">
      <c r="A58" s="61" t="s">
        <v>91</v>
      </c>
      <c r="B58" s="22" t="s">
        <v>90</v>
      </c>
      <c r="C58" s="62"/>
      <c r="D58" s="62"/>
      <c r="E58" s="62"/>
      <c r="F58" s="62">
        <f t="shared" si="8"/>
        <v>0</v>
      </c>
      <c r="M58" s="57"/>
      <c r="N58" s="57"/>
      <c r="O58" s="57"/>
      <c r="P58" s="57"/>
      <c r="Q58" s="57"/>
      <c r="R58" s="57"/>
    </row>
    <row r="59" spans="1:18" s="63" customFormat="1" ht="12" customHeight="1" thickBot="1" x14ac:dyDescent="0.3">
      <c r="A59" s="64" t="s">
        <v>104</v>
      </c>
      <c r="B59" s="65" t="s">
        <v>92</v>
      </c>
      <c r="C59" s="62"/>
      <c r="D59" s="62"/>
      <c r="E59" s="62"/>
      <c r="F59" s="62">
        <f t="shared" si="8"/>
        <v>0</v>
      </c>
      <c r="M59" s="57"/>
      <c r="N59" s="57"/>
      <c r="O59" s="57"/>
      <c r="P59" s="57"/>
      <c r="Q59" s="57"/>
      <c r="R59" s="57"/>
    </row>
    <row r="60" spans="1:18" s="63" customFormat="1" ht="12" customHeight="1" thickBot="1" x14ac:dyDescent="0.3">
      <c r="A60" s="58" t="s">
        <v>41</v>
      </c>
      <c r="B60" s="24" t="s">
        <v>93</v>
      </c>
      <c r="C60" s="67">
        <f>+C61+C62+C63+C64</f>
        <v>0</v>
      </c>
      <c r="D60" s="67">
        <f t="shared" ref="D60:E60" si="14">+D61+D62+D63+D64</f>
        <v>0</v>
      </c>
      <c r="E60" s="67">
        <f t="shared" si="14"/>
        <v>0</v>
      </c>
      <c r="F60" s="67">
        <f t="shared" si="8"/>
        <v>0</v>
      </c>
    </row>
    <row r="61" spans="1:18" s="63" customFormat="1" ht="12" customHeight="1" x14ac:dyDescent="0.25">
      <c r="A61" s="61" t="s">
        <v>94</v>
      </c>
      <c r="B61" s="22" t="s">
        <v>95</v>
      </c>
      <c r="C61" s="62"/>
      <c r="D61" s="62"/>
      <c r="E61" s="62"/>
      <c r="F61" s="62">
        <f t="shared" si="8"/>
        <v>0</v>
      </c>
    </row>
    <row r="62" spans="1:18" s="63" customFormat="1" ht="12" customHeight="1" x14ac:dyDescent="0.25">
      <c r="A62" s="61" t="s">
        <v>96</v>
      </c>
      <c r="B62" s="22" t="s">
        <v>97</v>
      </c>
      <c r="C62" s="62"/>
      <c r="D62" s="62"/>
      <c r="E62" s="62"/>
      <c r="F62" s="62">
        <f t="shared" si="8"/>
        <v>0</v>
      </c>
    </row>
    <row r="63" spans="1:18" s="63" customFormat="1" ht="12" customHeight="1" x14ac:dyDescent="0.25">
      <c r="A63" s="61" t="s">
        <v>98</v>
      </c>
      <c r="B63" s="22" t="s">
        <v>99</v>
      </c>
      <c r="C63" s="62"/>
      <c r="D63" s="62"/>
      <c r="E63" s="62"/>
      <c r="F63" s="62">
        <f t="shared" si="8"/>
        <v>0</v>
      </c>
    </row>
    <row r="64" spans="1:18" s="60" customFormat="1" ht="12.75" customHeight="1" thickBot="1" x14ac:dyDescent="0.3">
      <c r="A64" s="61" t="s">
        <v>100</v>
      </c>
      <c r="B64" s="22" t="s">
        <v>101</v>
      </c>
      <c r="C64" s="62"/>
      <c r="D64" s="62"/>
      <c r="E64" s="62"/>
      <c r="F64" s="62">
        <f t="shared" si="8"/>
        <v>0</v>
      </c>
    </row>
    <row r="65" spans="1:6" s="60" customFormat="1" ht="12" customHeight="1" thickBot="1" x14ac:dyDescent="0.3">
      <c r="A65" s="58" t="s">
        <v>43</v>
      </c>
      <c r="B65" s="24" t="s">
        <v>102</v>
      </c>
      <c r="C65" s="384">
        <f>SUM(C60,C54,C49,C45)</f>
        <v>195078200</v>
      </c>
      <c r="D65" s="68">
        <f t="shared" ref="D65:E65" si="15">SUM(D60,D54,D49,D45)</f>
        <v>76628800</v>
      </c>
      <c r="E65" s="68">
        <f t="shared" si="15"/>
        <v>0</v>
      </c>
      <c r="F65" s="68">
        <f t="shared" si="8"/>
        <v>271707000</v>
      </c>
    </row>
    <row r="66" spans="1:6" ht="12" customHeight="1" thickBot="1" x14ac:dyDescent="0.3">
      <c r="A66" s="23" t="s">
        <v>20</v>
      </c>
      <c r="B66" s="49" t="s">
        <v>65</v>
      </c>
      <c r="C66" s="50">
        <f>SUM(C65,C44)</f>
        <v>212337294</v>
      </c>
      <c r="D66" s="50">
        <f t="shared" ref="D66:E66" si="16">SUM(D65,D44)</f>
        <v>96294582</v>
      </c>
      <c r="E66" s="50">
        <f t="shared" si="16"/>
        <v>0</v>
      </c>
      <c r="F66" s="50">
        <f t="shared" si="8"/>
        <v>308631876</v>
      </c>
    </row>
    <row r="67" spans="1:6" ht="12" customHeight="1" thickBot="1" x14ac:dyDescent="0.3">
      <c r="C67" s="52"/>
      <c r="D67" s="52"/>
      <c r="E67" s="52"/>
      <c r="F67" s="52"/>
    </row>
    <row r="68" spans="1:6" ht="12" customHeight="1" thickBot="1" x14ac:dyDescent="0.3">
      <c r="A68" s="53" t="s">
        <v>66</v>
      </c>
      <c r="B68" s="54"/>
      <c r="C68" s="55"/>
      <c r="D68" s="55"/>
      <c r="E68" s="55"/>
      <c r="F68" s="55"/>
    </row>
    <row r="69" spans="1:6" ht="12" customHeight="1" thickBot="1" x14ac:dyDescent="0.3">
      <c r="A69" s="53" t="s">
        <v>67</v>
      </c>
      <c r="B69" s="54"/>
      <c r="C69" s="55"/>
      <c r="D69" s="55"/>
      <c r="E69" s="55"/>
      <c r="F69" s="55"/>
    </row>
    <row r="71" spans="1:6" x14ac:dyDescent="0.25">
      <c r="C71" s="57">
        <f>C66-C28</f>
        <v>0</v>
      </c>
      <c r="D71" s="57">
        <f t="shared" ref="D71:F71" si="17">D66-D28</f>
        <v>0</v>
      </c>
      <c r="E71" s="57">
        <f t="shared" si="17"/>
        <v>0</v>
      </c>
      <c r="F71" s="57">
        <f t="shared" si="17"/>
        <v>0</v>
      </c>
    </row>
    <row r="72" spans="1:6" x14ac:dyDescent="0.25">
      <c r="C72" s="57"/>
      <c r="D72" s="57"/>
      <c r="E72" s="57"/>
      <c r="F72" s="57"/>
    </row>
    <row r="73" spans="1:6" x14ac:dyDescent="0.25">
      <c r="C73" s="57"/>
      <c r="D73" s="57"/>
    </row>
  </sheetData>
  <sheetProtection formatCells="0"/>
  <mergeCells count="3">
    <mergeCell ref="C3:F3"/>
    <mergeCell ref="F4:F5"/>
    <mergeCell ref="C5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rowBreaks count="1" manualBreakCount="1">
    <brk id="30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7"/>
  <sheetViews>
    <sheetView zoomScale="130" zoomScaleNormal="130" workbookViewId="0">
      <selection activeCell="C36" sqref="C36"/>
    </sheetView>
  </sheetViews>
  <sheetFormatPr defaultRowHeight="12.75" x14ac:dyDescent="0.25"/>
  <cols>
    <col min="1" max="1" width="8.42578125" style="51" customWidth="1"/>
    <col min="2" max="2" width="67.85546875" style="9" customWidth="1"/>
    <col min="3" max="8" width="11.42578125" style="9" customWidth="1"/>
    <col min="9" max="9" width="10.85546875" style="9" bestFit="1" customWidth="1"/>
    <col min="10" max="11" width="10.85546875" style="9" customWidth="1"/>
    <col min="12" max="12" width="9.85546875" style="9" bestFit="1" customWidth="1"/>
    <col min="13" max="262" width="9.140625" style="9"/>
    <col min="263" max="263" width="11.85546875" style="9" customWidth="1"/>
    <col min="264" max="264" width="67.85546875" style="9" customWidth="1"/>
    <col min="265" max="265" width="21.42578125" style="9" customWidth="1"/>
    <col min="266" max="518" width="9.140625" style="9"/>
    <col min="519" max="519" width="11.85546875" style="9" customWidth="1"/>
    <col min="520" max="520" width="67.85546875" style="9" customWidth="1"/>
    <col min="521" max="521" width="21.42578125" style="9" customWidth="1"/>
    <col min="522" max="774" width="9.140625" style="9"/>
    <col min="775" max="775" width="11.85546875" style="9" customWidth="1"/>
    <col min="776" max="776" width="67.85546875" style="9" customWidth="1"/>
    <col min="777" max="777" width="21.42578125" style="9" customWidth="1"/>
    <col min="778" max="1030" width="9.140625" style="9"/>
    <col min="1031" max="1031" width="11.85546875" style="9" customWidth="1"/>
    <col min="1032" max="1032" width="67.85546875" style="9" customWidth="1"/>
    <col min="1033" max="1033" width="21.42578125" style="9" customWidth="1"/>
    <col min="1034" max="1286" width="9.140625" style="9"/>
    <col min="1287" max="1287" width="11.85546875" style="9" customWidth="1"/>
    <col min="1288" max="1288" width="67.85546875" style="9" customWidth="1"/>
    <col min="1289" max="1289" width="21.42578125" style="9" customWidth="1"/>
    <col min="1290" max="1542" width="9.140625" style="9"/>
    <col min="1543" max="1543" width="11.85546875" style="9" customWidth="1"/>
    <col min="1544" max="1544" width="67.85546875" style="9" customWidth="1"/>
    <col min="1545" max="1545" width="21.42578125" style="9" customWidth="1"/>
    <col min="1546" max="1798" width="9.140625" style="9"/>
    <col min="1799" max="1799" width="11.85546875" style="9" customWidth="1"/>
    <col min="1800" max="1800" width="67.85546875" style="9" customWidth="1"/>
    <col min="1801" max="1801" width="21.42578125" style="9" customWidth="1"/>
    <col min="1802" max="2054" width="9.140625" style="9"/>
    <col min="2055" max="2055" width="11.85546875" style="9" customWidth="1"/>
    <col min="2056" max="2056" width="67.85546875" style="9" customWidth="1"/>
    <col min="2057" max="2057" width="21.42578125" style="9" customWidth="1"/>
    <col min="2058" max="2310" width="9.140625" style="9"/>
    <col min="2311" max="2311" width="11.85546875" style="9" customWidth="1"/>
    <col min="2312" max="2312" width="67.85546875" style="9" customWidth="1"/>
    <col min="2313" max="2313" width="21.42578125" style="9" customWidth="1"/>
    <col min="2314" max="2566" width="9.140625" style="9"/>
    <col min="2567" max="2567" width="11.85546875" style="9" customWidth="1"/>
    <col min="2568" max="2568" width="67.85546875" style="9" customWidth="1"/>
    <col min="2569" max="2569" width="21.42578125" style="9" customWidth="1"/>
    <col min="2570" max="2822" width="9.140625" style="9"/>
    <col min="2823" max="2823" width="11.85546875" style="9" customWidth="1"/>
    <col min="2824" max="2824" width="67.85546875" style="9" customWidth="1"/>
    <col min="2825" max="2825" width="21.42578125" style="9" customWidth="1"/>
    <col min="2826" max="3078" width="9.140625" style="9"/>
    <col min="3079" max="3079" width="11.85546875" style="9" customWidth="1"/>
    <col min="3080" max="3080" width="67.85546875" style="9" customWidth="1"/>
    <col min="3081" max="3081" width="21.42578125" style="9" customWidth="1"/>
    <col min="3082" max="3334" width="9.140625" style="9"/>
    <col min="3335" max="3335" width="11.85546875" style="9" customWidth="1"/>
    <col min="3336" max="3336" width="67.85546875" style="9" customWidth="1"/>
    <col min="3337" max="3337" width="21.42578125" style="9" customWidth="1"/>
    <col min="3338" max="3590" width="9.140625" style="9"/>
    <col min="3591" max="3591" width="11.85546875" style="9" customWidth="1"/>
    <col min="3592" max="3592" width="67.85546875" style="9" customWidth="1"/>
    <col min="3593" max="3593" width="21.42578125" style="9" customWidth="1"/>
    <col min="3594" max="3846" width="9.140625" style="9"/>
    <col min="3847" max="3847" width="11.85546875" style="9" customWidth="1"/>
    <col min="3848" max="3848" width="67.85546875" style="9" customWidth="1"/>
    <col min="3849" max="3849" width="21.42578125" style="9" customWidth="1"/>
    <col min="3850" max="4102" width="9.140625" style="9"/>
    <col min="4103" max="4103" width="11.85546875" style="9" customWidth="1"/>
    <col min="4104" max="4104" width="67.85546875" style="9" customWidth="1"/>
    <col min="4105" max="4105" width="21.42578125" style="9" customWidth="1"/>
    <col min="4106" max="4358" width="9.140625" style="9"/>
    <col min="4359" max="4359" width="11.85546875" style="9" customWidth="1"/>
    <col min="4360" max="4360" width="67.85546875" style="9" customWidth="1"/>
    <col min="4361" max="4361" width="21.42578125" style="9" customWidth="1"/>
    <col min="4362" max="4614" width="9.140625" style="9"/>
    <col min="4615" max="4615" width="11.85546875" style="9" customWidth="1"/>
    <col min="4616" max="4616" width="67.85546875" style="9" customWidth="1"/>
    <col min="4617" max="4617" width="21.42578125" style="9" customWidth="1"/>
    <col min="4618" max="4870" width="9.140625" style="9"/>
    <col min="4871" max="4871" width="11.85546875" style="9" customWidth="1"/>
    <col min="4872" max="4872" width="67.85546875" style="9" customWidth="1"/>
    <col min="4873" max="4873" width="21.42578125" style="9" customWidth="1"/>
    <col min="4874" max="5126" width="9.140625" style="9"/>
    <col min="5127" max="5127" width="11.85546875" style="9" customWidth="1"/>
    <col min="5128" max="5128" width="67.85546875" style="9" customWidth="1"/>
    <col min="5129" max="5129" width="21.42578125" style="9" customWidth="1"/>
    <col min="5130" max="5382" width="9.140625" style="9"/>
    <col min="5383" max="5383" width="11.85546875" style="9" customWidth="1"/>
    <col min="5384" max="5384" width="67.85546875" style="9" customWidth="1"/>
    <col min="5385" max="5385" width="21.42578125" style="9" customWidth="1"/>
    <col min="5386" max="5638" width="9.140625" style="9"/>
    <col min="5639" max="5639" width="11.85546875" style="9" customWidth="1"/>
    <col min="5640" max="5640" width="67.85546875" style="9" customWidth="1"/>
    <col min="5641" max="5641" width="21.42578125" style="9" customWidth="1"/>
    <col min="5642" max="5894" width="9.140625" style="9"/>
    <col min="5895" max="5895" width="11.85546875" style="9" customWidth="1"/>
    <col min="5896" max="5896" width="67.85546875" style="9" customWidth="1"/>
    <col min="5897" max="5897" width="21.42578125" style="9" customWidth="1"/>
    <col min="5898" max="6150" width="9.140625" style="9"/>
    <col min="6151" max="6151" width="11.85546875" style="9" customWidth="1"/>
    <col min="6152" max="6152" width="67.85546875" style="9" customWidth="1"/>
    <col min="6153" max="6153" width="21.42578125" style="9" customWidth="1"/>
    <col min="6154" max="6406" width="9.140625" style="9"/>
    <col min="6407" max="6407" width="11.85546875" style="9" customWidth="1"/>
    <col min="6408" max="6408" width="67.85546875" style="9" customWidth="1"/>
    <col min="6409" max="6409" width="21.42578125" style="9" customWidth="1"/>
    <col min="6410" max="6662" width="9.140625" style="9"/>
    <col min="6663" max="6663" width="11.85546875" style="9" customWidth="1"/>
    <col min="6664" max="6664" width="67.85546875" style="9" customWidth="1"/>
    <col min="6665" max="6665" width="21.42578125" style="9" customWidth="1"/>
    <col min="6666" max="6918" width="9.140625" style="9"/>
    <col min="6919" max="6919" width="11.85546875" style="9" customWidth="1"/>
    <col min="6920" max="6920" width="67.85546875" style="9" customWidth="1"/>
    <col min="6921" max="6921" width="21.42578125" style="9" customWidth="1"/>
    <col min="6922" max="7174" width="9.140625" style="9"/>
    <col min="7175" max="7175" width="11.85546875" style="9" customWidth="1"/>
    <col min="7176" max="7176" width="67.85546875" style="9" customWidth="1"/>
    <col min="7177" max="7177" width="21.42578125" style="9" customWidth="1"/>
    <col min="7178" max="7430" width="9.140625" style="9"/>
    <col min="7431" max="7431" width="11.85546875" style="9" customWidth="1"/>
    <col min="7432" max="7432" width="67.85546875" style="9" customWidth="1"/>
    <col min="7433" max="7433" width="21.42578125" style="9" customWidth="1"/>
    <col min="7434" max="7686" width="9.140625" style="9"/>
    <col min="7687" max="7687" width="11.85546875" style="9" customWidth="1"/>
    <col min="7688" max="7688" width="67.85546875" style="9" customWidth="1"/>
    <col min="7689" max="7689" width="21.42578125" style="9" customWidth="1"/>
    <col min="7690" max="7942" width="9.140625" style="9"/>
    <col min="7943" max="7943" width="11.85546875" style="9" customWidth="1"/>
    <col min="7944" max="7944" width="67.85546875" style="9" customWidth="1"/>
    <col min="7945" max="7945" width="21.42578125" style="9" customWidth="1"/>
    <col min="7946" max="8198" width="9.140625" style="9"/>
    <col min="8199" max="8199" width="11.85546875" style="9" customWidth="1"/>
    <col min="8200" max="8200" width="67.85546875" style="9" customWidth="1"/>
    <col min="8201" max="8201" width="21.42578125" style="9" customWidth="1"/>
    <col min="8202" max="8454" width="9.140625" style="9"/>
    <col min="8455" max="8455" width="11.85546875" style="9" customWidth="1"/>
    <col min="8456" max="8456" width="67.85546875" style="9" customWidth="1"/>
    <col min="8457" max="8457" width="21.42578125" style="9" customWidth="1"/>
    <col min="8458" max="8710" width="9.140625" style="9"/>
    <col min="8711" max="8711" width="11.85546875" style="9" customWidth="1"/>
    <col min="8712" max="8712" width="67.85546875" style="9" customWidth="1"/>
    <col min="8713" max="8713" width="21.42578125" style="9" customWidth="1"/>
    <col min="8714" max="8966" width="9.140625" style="9"/>
    <col min="8967" max="8967" width="11.85546875" style="9" customWidth="1"/>
    <col min="8968" max="8968" width="67.85546875" style="9" customWidth="1"/>
    <col min="8969" max="8969" width="21.42578125" style="9" customWidth="1"/>
    <col min="8970" max="9222" width="9.140625" style="9"/>
    <col min="9223" max="9223" width="11.85546875" style="9" customWidth="1"/>
    <col min="9224" max="9224" width="67.85546875" style="9" customWidth="1"/>
    <col min="9225" max="9225" width="21.42578125" style="9" customWidth="1"/>
    <col min="9226" max="9478" width="9.140625" style="9"/>
    <col min="9479" max="9479" width="11.85546875" style="9" customWidth="1"/>
    <col min="9480" max="9480" width="67.85546875" style="9" customWidth="1"/>
    <col min="9481" max="9481" width="21.42578125" style="9" customWidth="1"/>
    <col min="9482" max="9734" width="9.140625" style="9"/>
    <col min="9735" max="9735" width="11.85546875" style="9" customWidth="1"/>
    <col min="9736" max="9736" width="67.85546875" style="9" customWidth="1"/>
    <col min="9737" max="9737" width="21.42578125" style="9" customWidth="1"/>
    <col min="9738" max="9990" width="9.140625" style="9"/>
    <col min="9991" max="9991" width="11.85546875" style="9" customWidth="1"/>
    <col min="9992" max="9992" width="67.85546875" style="9" customWidth="1"/>
    <col min="9993" max="9993" width="21.42578125" style="9" customWidth="1"/>
    <col min="9994" max="10246" width="9.140625" style="9"/>
    <col min="10247" max="10247" width="11.85546875" style="9" customWidth="1"/>
    <col min="10248" max="10248" width="67.85546875" style="9" customWidth="1"/>
    <col min="10249" max="10249" width="21.42578125" style="9" customWidth="1"/>
    <col min="10250" max="10502" width="9.140625" style="9"/>
    <col min="10503" max="10503" width="11.85546875" style="9" customWidth="1"/>
    <col min="10504" max="10504" width="67.85546875" style="9" customWidth="1"/>
    <col min="10505" max="10505" width="21.42578125" style="9" customWidth="1"/>
    <col min="10506" max="10758" width="9.140625" style="9"/>
    <col min="10759" max="10759" width="11.85546875" style="9" customWidth="1"/>
    <col min="10760" max="10760" width="67.85546875" style="9" customWidth="1"/>
    <col min="10761" max="10761" width="21.42578125" style="9" customWidth="1"/>
    <col min="10762" max="11014" width="9.140625" style="9"/>
    <col min="11015" max="11015" width="11.85546875" style="9" customWidth="1"/>
    <col min="11016" max="11016" width="67.85546875" style="9" customWidth="1"/>
    <col min="11017" max="11017" width="21.42578125" style="9" customWidth="1"/>
    <col min="11018" max="11270" width="9.140625" style="9"/>
    <col min="11271" max="11271" width="11.85546875" style="9" customWidth="1"/>
    <col min="11272" max="11272" width="67.85546875" style="9" customWidth="1"/>
    <col min="11273" max="11273" width="21.42578125" style="9" customWidth="1"/>
    <col min="11274" max="11526" width="9.140625" style="9"/>
    <col min="11527" max="11527" width="11.85546875" style="9" customWidth="1"/>
    <col min="11528" max="11528" width="67.85546875" style="9" customWidth="1"/>
    <col min="11529" max="11529" width="21.42578125" style="9" customWidth="1"/>
    <col min="11530" max="11782" width="9.140625" style="9"/>
    <col min="11783" max="11783" width="11.85546875" style="9" customWidth="1"/>
    <col min="11784" max="11784" width="67.85546875" style="9" customWidth="1"/>
    <col min="11785" max="11785" width="21.42578125" style="9" customWidth="1"/>
    <col min="11786" max="12038" width="9.140625" style="9"/>
    <col min="12039" max="12039" width="11.85546875" style="9" customWidth="1"/>
    <col min="12040" max="12040" width="67.85546875" style="9" customWidth="1"/>
    <col min="12041" max="12041" width="21.42578125" style="9" customWidth="1"/>
    <col min="12042" max="12294" width="9.140625" style="9"/>
    <col min="12295" max="12295" width="11.85546875" style="9" customWidth="1"/>
    <col min="12296" max="12296" width="67.85546875" style="9" customWidth="1"/>
    <col min="12297" max="12297" width="21.42578125" style="9" customWidth="1"/>
    <col min="12298" max="12550" width="9.140625" style="9"/>
    <col min="12551" max="12551" width="11.85546875" style="9" customWidth="1"/>
    <col min="12552" max="12552" width="67.85546875" style="9" customWidth="1"/>
    <col min="12553" max="12553" width="21.42578125" style="9" customWidth="1"/>
    <col min="12554" max="12806" width="9.140625" style="9"/>
    <col min="12807" max="12807" width="11.85546875" style="9" customWidth="1"/>
    <col min="12808" max="12808" width="67.85546875" style="9" customWidth="1"/>
    <col min="12809" max="12809" width="21.42578125" style="9" customWidth="1"/>
    <col min="12810" max="13062" width="9.140625" style="9"/>
    <col min="13063" max="13063" width="11.85546875" style="9" customWidth="1"/>
    <col min="13064" max="13064" width="67.85546875" style="9" customWidth="1"/>
    <col min="13065" max="13065" width="21.42578125" style="9" customWidth="1"/>
    <col min="13066" max="13318" width="9.140625" style="9"/>
    <col min="13319" max="13319" width="11.85546875" style="9" customWidth="1"/>
    <col min="13320" max="13320" width="67.85546875" style="9" customWidth="1"/>
    <col min="13321" max="13321" width="21.42578125" style="9" customWidth="1"/>
    <col min="13322" max="13574" width="9.140625" style="9"/>
    <col min="13575" max="13575" width="11.85546875" style="9" customWidth="1"/>
    <col min="13576" max="13576" width="67.85546875" style="9" customWidth="1"/>
    <col min="13577" max="13577" width="21.42578125" style="9" customWidth="1"/>
    <col min="13578" max="13830" width="9.140625" style="9"/>
    <col min="13831" max="13831" width="11.85546875" style="9" customWidth="1"/>
    <col min="13832" max="13832" width="67.85546875" style="9" customWidth="1"/>
    <col min="13833" max="13833" width="21.42578125" style="9" customWidth="1"/>
    <col min="13834" max="14086" width="9.140625" style="9"/>
    <col min="14087" max="14087" width="11.85546875" style="9" customWidth="1"/>
    <col min="14088" max="14088" width="67.85546875" style="9" customWidth="1"/>
    <col min="14089" max="14089" width="21.42578125" style="9" customWidth="1"/>
    <col min="14090" max="14342" width="9.140625" style="9"/>
    <col min="14343" max="14343" width="11.85546875" style="9" customWidth="1"/>
    <col min="14344" max="14344" width="67.85546875" style="9" customWidth="1"/>
    <col min="14345" max="14345" width="21.42578125" style="9" customWidth="1"/>
    <col min="14346" max="14598" width="9.140625" style="9"/>
    <col min="14599" max="14599" width="11.85546875" style="9" customWidth="1"/>
    <col min="14600" max="14600" width="67.85546875" style="9" customWidth="1"/>
    <col min="14601" max="14601" width="21.42578125" style="9" customWidth="1"/>
    <col min="14602" max="14854" width="9.140625" style="9"/>
    <col min="14855" max="14855" width="11.85546875" style="9" customWidth="1"/>
    <col min="14856" max="14856" width="67.85546875" style="9" customWidth="1"/>
    <col min="14857" max="14857" width="21.42578125" style="9" customWidth="1"/>
    <col min="14858" max="15110" width="9.140625" style="9"/>
    <col min="15111" max="15111" width="11.85546875" style="9" customWidth="1"/>
    <col min="15112" max="15112" width="67.85546875" style="9" customWidth="1"/>
    <col min="15113" max="15113" width="21.42578125" style="9" customWidth="1"/>
    <col min="15114" max="15366" width="9.140625" style="9"/>
    <col min="15367" max="15367" width="11.85546875" style="9" customWidth="1"/>
    <col min="15368" max="15368" width="67.85546875" style="9" customWidth="1"/>
    <col min="15369" max="15369" width="21.42578125" style="9" customWidth="1"/>
    <col min="15370" max="15622" width="9.140625" style="9"/>
    <col min="15623" max="15623" width="11.85546875" style="9" customWidth="1"/>
    <col min="15624" max="15624" width="67.85546875" style="9" customWidth="1"/>
    <col min="15625" max="15625" width="21.42578125" style="9" customWidth="1"/>
    <col min="15626" max="15878" width="9.140625" style="9"/>
    <col min="15879" max="15879" width="11.85546875" style="9" customWidth="1"/>
    <col min="15880" max="15880" width="67.85546875" style="9" customWidth="1"/>
    <col min="15881" max="15881" width="21.42578125" style="9" customWidth="1"/>
    <col min="15882" max="16134" width="9.140625" style="9"/>
    <col min="16135" max="16135" width="11.85546875" style="9" customWidth="1"/>
    <col min="16136" max="16136" width="67.85546875" style="9" customWidth="1"/>
    <col min="16137" max="16137" width="21.42578125" style="9" customWidth="1"/>
    <col min="16138" max="16372" width="9.140625" style="9"/>
    <col min="16373" max="16384" width="9.140625" style="9" customWidth="1"/>
  </cols>
  <sheetData>
    <row r="1" spans="1:8" s="4" customFormat="1" ht="21" customHeight="1" x14ac:dyDescent="0.25">
      <c r="A1" s="1"/>
      <c r="B1" s="2"/>
      <c r="C1" s="2"/>
      <c r="D1" s="2"/>
      <c r="E1" s="2"/>
      <c r="F1" s="3"/>
      <c r="G1" s="3"/>
      <c r="H1" s="3"/>
    </row>
    <row r="2" spans="1:8" s="6" customFormat="1" ht="15.95" customHeight="1" thickBot="1" x14ac:dyDescent="0.3">
      <c r="A2" s="5"/>
      <c r="B2" s="5"/>
      <c r="C2" s="5"/>
      <c r="D2" s="5"/>
      <c r="E2" s="5"/>
      <c r="F2" s="70" t="s">
        <v>376</v>
      </c>
      <c r="G2" s="348"/>
      <c r="H2" s="348"/>
    </row>
    <row r="3" spans="1:8" ht="15.75" customHeight="1" thickBot="1" x14ac:dyDescent="0.3">
      <c r="A3" s="7" t="s">
        <v>0</v>
      </c>
      <c r="B3" s="8" t="s">
        <v>1</v>
      </c>
      <c r="C3" s="395" t="s">
        <v>2</v>
      </c>
      <c r="D3" s="396"/>
      <c r="E3" s="396"/>
      <c r="F3" s="397"/>
      <c r="G3" s="349"/>
      <c r="H3" s="349"/>
    </row>
    <row r="4" spans="1:8" s="12" customFormat="1" ht="31.5" customHeight="1" thickBot="1" x14ac:dyDescent="0.3">
      <c r="A4" s="10">
        <v>1</v>
      </c>
      <c r="B4" s="11">
        <v>2</v>
      </c>
      <c r="C4" s="402" t="s">
        <v>348</v>
      </c>
      <c r="D4" s="402" t="s">
        <v>349</v>
      </c>
      <c r="E4" s="402" t="s">
        <v>350</v>
      </c>
      <c r="F4" s="398" t="s">
        <v>69</v>
      </c>
      <c r="G4" s="350"/>
      <c r="H4" s="350"/>
    </row>
    <row r="5" spans="1:8" s="12" customFormat="1" ht="15.95" customHeight="1" thickBot="1" x14ac:dyDescent="0.3">
      <c r="A5" s="13"/>
      <c r="B5" s="14" t="s">
        <v>3</v>
      </c>
      <c r="C5" s="403"/>
      <c r="D5" s="403"/>
      <c r="E5" s="403"/>
      <c r="F5" s="399"/>
      <c r="G5" s="350"/>
      <c r="H5" s="350"/>
    </row>
    <row r="6" spans="1:8" s="17" customFormat="1" ht="12" customHeight="1" thickBot="1" x14ac:dyDescent="0.3">
      <c r="A6" s="10" t="s">
        <v>4</v>
      </c>
      <c r="B6" s="15" t="s">
        <v>68</v>
      </c>
      <c r="C6" s="16">
        <v>19618000</v>
      </c>
      <c r="D6" s="16">
        <v>24437000</v>
      </c>
      <c r="E6" s="16"/>
      <c r="F6" s="16">
        <f t="shared" ref="F6:F28" si="0">C6+D6+E6</f>
        <v>44055000</v>
      </c>
      <c r="G6" s="351"/>
      <c r="H6" s="351"/>
    </row>
    <row r="7" spans="1:8" s="17" customFormat="1" ht="12" customHeight="1" thickBot="1" x14ac:dyDescent="0.3">
      <c r="A7" s="10" t="s">
        <v>10</v>
      </c>
      <c r="B7" s="15" t="s">
        <v>11</v>
      </c>
      <c r="C7" s="16">
        <f t="shared" ref="C7:E7" si="1">SUM(C8:C10)</f>
        <v>0</v>
      </c>
      <c r="D7" s="16">
        <f t="shared" si="1"/>
        <v>0</v>
      </c>
      <c r="E7" s="16">
        <f t="shared" si="1"/>
        <v>0</v>
      </c>
      <c r="F7" s="16">
        <f t="shared" si="0"/>
        <v>0</v>
      </c>
      <c r="G7" s="351"/>
      <c r="H7" s="351"/>
    </row>
    <row r="8" spans="1:8" s="21" customFormat="1" ht="12" customHeight="1" x14ac:dyDescent="0.25">
      <c r="A8" s="18" t="s">
        <v>12</v>
      </c>
      <c r="B8" s="22" t="s">
        <v>13</v>
      </c>
      <c r="C8" s="20"/>
      <c r="D8" s="20"/>
      <c r="E8" s="20"/>
      <c r="F8" s="20">
        <f t="shared" si="0"/>
        <v>0</v>
      </c>
      <c r="G8" s="352"/>
      <c r="H8" s="352"/>
    </row>
    <row r="9" spans="1:8" s="21" customFormat="1" ht="12" customHeight="1" x14ac:dyDescent="0.25">
      <c r="A9" s="18" t="s">
        <v>14</v>
      </c>
      <c r="B9" s="19" t="s">
        <v>15</v>
      </c>
      <c r="C9" s="20"/>
      <c r="D9" s="20"/>
      <c r="E9" s="20"/>
      <c r="F9" s="20">
        <f t="shared" si="0"/>
        <v>0</v>
      </c>
      <c r="G9" s="352"/>
      <c r="H9" s="352"/>
    </row>
    <row r="10" spans="1:8" s="21" customFormat="1" ht="12" customHeight="1" x14ac:dyDescent="0.25">
      <c r="A10" s="18" t="s">
        <v>16</v>
      </c>
      <c r="B10" s="19" t="s">
        <v>17</v>
      </c>
      <c r="C10" s="20"/>
      <c r="D10" s="20"/>
      <c r="E10" s="20"/>
      <c r="F10" s="20">
        <f t="shared" si="0"/>
        <v>0</v>
      </c>
      <c r="G10" s="352"/>
      <c r="H10" s="352"/>
    </row>
    <row r="11" spans="1:8" s="21" customFormat="1" ht="12" customHeight="1" thickBot="1" x14ac:dyDescent="0.3">
      <c r="A11" s="18" t="s">
        <v>18</v>
      </c>
      <c r="B11" s="19" t="s">
        <v>374</v>
      </c>
      <c r="C11" s="20"/>
      <c r="D11" s="20"/>
      <c r="E11" s="20"/>
      <c r="F11" s="20">
        <f t="shared" si="0"/>
        <v>0</v>
      </c>
      <c r="G11" s="352"/>
      <c r="H11" s="352"/>
    </row>
    <row r="12" spans="1:8" s="21" customFormat="1" ht="12" customHeight="1" thickBot="1" x14ac:dyDescent="0.3">
      <c r="A12" s="23" t="s">
        <v>20</v>
      </c>
      <c r="B12" s="24" t="s">
        <v>21</v>
      </c>
      <c r="C12" s="25"/>
      <c r="D12" s="25"/>
      <c r="E12" s="25"/>
      <c r="F12" s="25">
        <f t="shared" si="0"/>
        <v>0</v>
      </c>
      <c r="G12" s="353"/>
      <c r="H12" s="353"/>
    </row>
    <row r="13" spans="1:8" s="21" customFormat="1" ht="12" customHeight="1" thickBot="1" x14ac:dyDescent="0.3">
      <c r="A13" s="23" t="s">
        <v>22</v>
      </c>
      <c r="B13" s="24" t="s">
        <v>23</v>
      </c>
      <c r="C13" s="16">
        <f t="shared" ref="C13:E13" si="2">+C14+C15</f>
        <v>0</v>
      </c>
      <c r="D13" s="16">
        <f t="shared" si="2"/>
        <v>0</v>
      </c>
      <c r="E13" s="16">
        <f t="shared" si="2"/>
        <v>0</v>
      </c>
      <c r="F13" s="16">
        <f t="shared" si="0"/>
        <v>0</v>
      </c>
      <c r="G13" s="351"/>
      <c r="H13" s="351"/>
    </row>
    <row r="14" spans="1:8" s="21" customFormat="1" ht="12" customHeight="1" x14ac:dyDescent="0.25">
      <c r="A14" s="26" t="s">
        <v>24</v>
      </c>
      <c r="B14" s="27" t="s">
        <v>15</v>
      </c>
      <c r="C14" s="28"/>
      <c r="D14" s="28"/>
      <c r="E14" s="28"/>
      <c r="F14" s="28">
        <f t="shared" si="0"/>
        <v>0</v>
      </c>
      <c r="G14" s="354"/>
      <c r="H14" s="354"/>
    </row>
    <row r="15" spans="1:8" s="21" customFormat="1" ht="12" customHeight="1" x14ac:dyDescent="0.25">
      <c r="A15" s="26" t="s">
        <v>25</v>
      </c>
      <c r="B15" s="29" t="s">
        <v>26</v>
      </c>
      <c r="C15" s="30"/>
      <c r="D15" s="30"/>
      <c r="E15" s="30"/>
      <c r="F15" s="30">
        <f t="shared" si="0"/>
        <v>0</v>
      </c>
      <c r="G15" s="354"/>
      <c r="H15" s="354"/>
    </row>
    <row r="16" spans="1:8" s="21" customFormat="1" ht="12" customHeight="1" thickBot="1" x14ac:dyDescent="0.3">
      <c r="A16" s="18" t="s">
        <v>27</v>
      </c>
      <c r="B16" s="31" t="s">
        <v>375</v>
      </c>
      <c r="C16" s="32"/>
      <c r="D16" s="32"/>
      <c r="E16" s="32"/>
      <c r="F16" s="32">
        <f t="shared" si="0"/>
        <v>0</v>
      </c>
      <c r="G16" s="354"/>
      <c r="H16" s="354"/>
    </row>
    <row r="17" spans="1:12" s="21" customFormat="1" ht="12" customHeight="1" thickBot="1" x14ac:dyDescent="0.3">
      <c r="A17" s="23" t="s">
        <v>29</v>
      </c>
      <c r="B17" s="24" t="s">
        <v>30</v>
      </c>
      <c r="C17" s="16">
        <f t="shared" ref="C17:E17" si="3">+C18+C19+C20</f>
        <v>0</v>
      </c>
      <c r="D17" s="16">
        <f t="shared" si="3"/>
        <v>0</v>
      </c>
      <c r="E17" s="16">
        <f t="shared" si="3"/>
        <v>0</v>
      </c>
      <c r="F17" s="16">
        <f t="shared" si="0"/>
        <v>0</v>
      </c>
      <c r="G17" s="351"/>
      <c r="H17" s="351"/>
    </row>
    <row r="18" spans="1:12" s="21" customFormat="1" ht="12" customHeight="1" x14ac:dyDescent="0.25">
      <c r="A18" s="26" t="s">
        <v>31</v>
      </c>
      <c r="B18" s="27" t="s">
        <v>32</v>
      </c>
      <c r="C18" s="28"/>
      <c r="D18" s="28"/>
      <c r="E18" s="28"/>
      <c r="F18" s="28">
        <f t="shared" si="0"/>
        <v>0</v>
      </c>
      <c r="G18" s="354"/>
      <c r="H18" s="354"/>
    </row>
    <row r="19" spans="1:12" s="21" customFormat="1" ht="12" customHeight="1" x14ac:dyDescent="0.25">
      <c r="A19" s="26" t="s">
        <v>33</v>
      </c>
      <c r="B19" s="29" t="s">
        <v>34</v>
      </c>
      <c r="C19" s="30"/>
      <c r="D19" s="30"/>
      <c r="E19" s="30"/>
      <c r="F19" s="30">
        <f t="shared" si="0"/>
        <v>0</v>
      </c>
      <c r="G19" s="354"/>
      <c r="H19" s="354"/>
    </row>
    <row r="20" spans="1:12" s="21" customFormat="1" ht="12" customHeight="1" thickBot="1" x14ac:dyDescent="0.3">
      <c r="A20" s="18" t="s">
        <v>35</v>
      </c>
      <c r="B20" s="33" t="s">
        <v>36</v>
      </c>
      <c r="C20" s="32"/>
      <c r="D20" s="32"/>
      <c r="E20" s="32"/>
      <c r="F20" s="32">
        <f t="shared" si="0"/>
        <v>0</v>
      </c>
      <c r="G20" s="354"/>
      <c r="H20" s="354"/>
    </row>
    <row r="21" spans="1:12" s="17" customFormat="1" ht="12" customHeight="1" thickBot="1" x14ac:dyDescent="0.3">
      <c r="A21" s="23" t="s">
        <v>37</v>
      </c>
      <c r="B21" s="24" t="s">
        <v>38</v>
      </c>
      <c r="C21" s="25"/>
      <c r="D21" s="25"/>
      <c r="E21" s="25"/>
      <c r="F21" s="25">
        <f t="shared" si="0"/>
        <v>0</v>
      </c>
      <c r="G21" s="353"/>
      <c r="H21" s="353"/>
    </row>
    <row r="22" spans="1:12" s="17" customFormat="1" ht="12" customHeight="1" thickBot="1" x14ac:dyDescent="0.3">
      <c r="A22" s="23" t="s">
        <v>39</v>
      </c>
      <c r="B22" s="24" t="s">
        <v>40</v>
      </c>
      <c r="C22" s="34"/>
      <c r="D22" s="34"/>
      <c r="E22" s="34"/>
      <c r="F22" s="34">
        <f t="shared" si="0"/>
        <v>0</v>
      </c>
      <c r="G22" s="353"/>
      <c r="H22" s="353"/>
    </row>
    <row r="23" spans="1:12" s="17" customFormat="1" ht="12" customHeight="1" thickBot="1" x14ac:dyDescent="0.3">
      <c r="A23" s="10" t="s">
        <v>41</v>
      </c>
      <c r="B23" s="24" t="s">
        <v>42</v>
      </c>
      <c r="C23" s="35">
        <f t="shared" ref="C23:E23" si="4">+C6+C7+C12+C13+C17+C21+C22</f>
        <v>19618000</v>
      </c>
      <c r="D23" s="35">
        <f t="shared" si="4"/>
        <v>24437000</v>
      </c>
      <c r="E23" s="35">
        <f t="shared" si="4"/>
        <v>0</v>
      </c>
      <c r="F23" s="35">
        <f t="shared" si="0"/>
        <v>44055000</v>
      </c>
      <c r="G23" s="351"/>
      <c r="H23" s="351"/>
    </row>
    <row r="24" spans="1:12" s="17" customFormat="1" ht="12" customHeight="1" thickBot="1" x14ac:dyDescent="0.3">
      <c r="A24" s="36" t="s">
        <v>43</v>
      </c>
      <c r="B24" s="24" t="s">
        <v>44</v>
      </c>
      <c r="C24" s="35">
        <f t="shared" ref="C24:E24" si="5">+C25+C26+C27</f>
        <v>196827351</v>
      </c>
      <c r="D24" s="35">
        <f>+D25+D26+D27</f>
        <v>78045000</v>
      </c>
      <c r="E24" s="35">
        <f t="shared" si="5"/>
        <v>0</v>
      </c>
      <c r="F24" s="35">
        <f t="shared" si="0"/>
        <v>274872351</v>
      </c>
      <c r="G24" s="351"/>
      <c r="H24" s="351"/>
    </row>
    <row r="25" spans="1:12" s="17" customFormat="1" ht="12" customHeight="1" x14ac:dyDescent="0.25">
      <c r="A25" s="26" t="s">
        <v>45</v>
      </c>
      <c r="B25" s="27" t="s">
        <v>46</v>
      </c>
      <c r="C25" s="28">
        <v>1749151</v>
      </c>
      <c r="D25" s="28">
        <v>1416200</v>
      </c>
      <c r="E25" s="28"/>
      <c r="F25" s="28">
        <f t="shared" si="0"/>
        <v>3165351</v>
      </c>
      <c r="G25" s="354"/>
      <c r="H25" s="354"/>
    </row>
    <row r="26" spans="1:12" s="17" customFormat="1" ht="12" customHeight="1" x14ac:dyDescent="0.25">
      <c r="A26" s="26" t="s">
        <v>47</v>
      </c>
      <c r="B26" s="29" t="s">
        <v>48</v>
      </c>
      <c r="C26" s="30"/>
      <c r="D26" s="30"/>
      <c r="E26" s="30"/>
      <c r="F26" s="30">
        <f t="shared" si="0"/>
        <v>0</v>
      </c>
      <c r="G26" s="354"/>
      <c r="H26" s="354"/>
    </row>
    <row r="27" spans="1:12" s="21" customFormat="1" ht="12" customHeight="1" thickBot="1" x14ac:dyDescent="0.3">
      <c r="A27" s="18" t="s">
        <v>49</v>
      </c>
      <c r="B27" s="33" t="s">
        <v>50</v>
      </c>
      <c r="C27" s="32">
        <f>C42-C23-C25</f>
        <v>195078200</v>
      </c>
      <c r="D27" s="32">
        <f t="shared" ref="D27" si="6">D42-D23-D25</f>
        <v>76628800</v>
      </c>
      <c r="E27" s="32">
        <f>E42-(E23+E25+E26)</f>
        <v>0</v>
      </c>
      <c r="F27" s="32">
        <f t="shared" si="0"/>
        <v>271707000</v>
      </c>
      <c r="G27" s="354"/>
      <c r="H27" s="354"/>
    </row>
    <row r="28" spans="1:12" s="21" customFormat="1" ht="15" customHeight="1" thickBot="1" x14ac:dyDescent="0.25">
      <c r="A28" s="36" t="s">
        <v>51</v>
      </c>
      <c r="B28" s="37" t="s">
        <v>52</v>
      </c>
      <c r="C28" s="38">
        <f t="shared" ref="C28:E28" si="7">+C23+C24</f>
        <v>216445351</v>
      </c>
      <c r="D28" s="38">
        <f t="shared" si="7"/>
        <v>102482000</v>
      </c>
      <c r="E28" s="38">
        <f t="shared" si="7"/>
        <v>0</v>
      </c>
      <c r="F28" s="38">
        <f t="shared" si="0"/>
        <v>318927351</v>
      </c>
      <c r="G28" s="41"/>
      <c r="H28" s="41"/>
    </row>
    <row r="29" spans="1:12" s="21" customFormat="1" ht="15" customHeight="1" thickBot="1" x14ac:dyDescent="0.3">
      <c r="A29" s="39"/>
      <c r="B29" s="40"/>
      <c r="C29" s="40"/>
      <c r="D29" s="40"/>
      <c r="E29" s="40"/>
      <c r="F29" s="41"/>
      <c r="G29" s="41"/>
      <c r="H29" s="41"/>
    </row>
    <row r="30" spans="1:12" s="12" customFormat="1" ht="16.5" customHeight="1" thickBot="1" x14ac:dyDescent="0.3">
      <c r="A30" s="45"/>
      <c r="B30" s="46" t="s">
        <v>53</v>
      </c>
      <c r="C30" s="46"/>
      <c r="D30" s="46"/>
      <c r="E30" s="46"/>
      <c r="F30" s="38"/>
      <c r="G30" s="41"/>
      <c r="H30" s="41"/>
    </row>
    <row r="31" spans="1:12" s="47" customFormat="1" ht="12" customHeight="1" thickBot="1" x14ac:dyDescent="0.3">
      <c r="A31" s="23" t="s">
        <v>4</v>
      </c>
      <c r="B31" s="24" t="s">
        <v>54</v>
      </c>
      <c r="C31" s="16">
        <f>SUM(C32:C36)</f>
        <v>215795351</v>
      </c>
      <c r="D31" s="16">
        <f t="shared" ref="D31:E31" si="8">SUM(D32:D36)</f>
        <v>102352000</v>
      </c>
      <c r="E31" s="16">
        <f t="shared" si="8"/>
        <v>0</v>
      </c>
      <c r="F31" s="16">
        <f t="shared" ref="F31:F42" si="9">C31+D31+E31</f>
        <v>318147351</v>
      </c>
      <c r="G31" s="351"/>
      <c r="H31" s="351"/>
    </row>
    <row r="32" spans="1:12" ht="12" customHeight="1" x14ac:dyDescent="0.25">
      <c r="A32" s="18" t="s">
        <v>5</v>
      </c>
      <c r="B32" s="22" t="s">
        <v>55</v>
      </c>
      <c r="C32" s="28">
        <v>156540000</v>
      </c>
      <c r="D32" s="28">
        <v>66796000</v>
      </c>
      <c r="E32" s="28"/>
      <c r="F32" s="28">
        <f t="shared" si="9"/>
        <v>223336000</v>
      </c>
      <c r="G32" s="354"/>
      <c r="H32" s="57" t="e">
        <f>#REF!+'3.sz.mell.'!#REF!</f>
        <v>#REF!</v>
      </c>
      <c r="I32" s="57" t="e">
        <f>#REF!+'3.sz.mell.'!#REF!</f>
        <v>#REF!</v>
      </c>
      <c r="J32" s="57" t="e">
        <f>#REF!+'3.sz.mell.'!#REF!</f>
        <v>#REF!</v>
      </c>
      <c r="K32" s="57" t="e">
        <f>#REF!+'3.sz.mell.'!#REF!</f>
        <v>#REF!</v>
      </c>
      <c r="L32" s="57">
        <f>D32+'3.sz.mell.'!D33</f>
        <v>66996000</v>
      </c>
    </row>
    <row r="33" spans="1:12" ht="12" customHeight="1" x14ac:dyDescent="0.25">
      <c r="A33" s="18" t="s">
        <v>6</v>
      </c>
      <c r="B33" s="19" t="s">
        <v>56</v>
      </c>
      <c r="C33" s="48">
        <v>21539000</v>
      </c>
      <c r="D33" s="48">
        <v>8754000</v>
      </c>
      <c r="E33" s="48"/>
      <c r="F33" s="48">
        <f t="shared" si="9"/>
        <v>30293000</v>
      </c>
      <c r="G33" s="354"/>
      <c r="H33" s="57" t="e">
        <f>#REF!+'3.sz.mell.'!#REF!</f>
        <v>#REF!</v>
      </c>
      <c r="I33" s="57" t="e">
        <f>#REF!+'3.sz.mell.'!#REF!</f>
        <v>#REF!</v>
      </c>
      <c r="J33" s="57" t="e">
        <f>#REF!+'3.sz.mell.'!#REF!</f>
        <v>#REF!</v>
      </c>
      <c r="K33" s="57" t="e">
        <f>#REF!+'3.sz.mell.'!#REF!</f>
        <v>#REF!</v>
      </c>
      <c r="L33" s="57">
        <f>D33+'3.sz.mell.'!D34</f>
        <v>8841000</v>
      </c>
    </row>
    <row r="34" spans="1:12" ht="12" customHeight="1" x14ac:dyDescent="0.25">
      <c r="A34" s="18" t="s">
        <v>7</v>
      </c>
      <c r="B34" s="19" t="s">
        <v>57</v>
      </c>
      <c r="C34" s="48">
        <v>36490000</v>
      </c>
      <c r="D34" s="48">
        <v>26802000</v>
      </c>
      <c r="E34" s="48"/>
      <c r="F34" s="48">
        <f t="shared" si="9"/>
        <v>63292000</v>
      </c>
      <c r="G34" s="354"/>
      <c r="H34" s="57" t="e">
        <f>#REF!+'3.sz.mell.'!#REF!</f>
        <v>#REF!</v>
      </c>
      <c r="I34" s="57" t="e">
        <f>#REF!+'3.sz.mell.'!#REF!</f>
        <v>#REF!</v>
      </c>
      <c r="J34" s="57" t="e">
        <f>#REF!+'3.sz.mell.'!#REF!</f>
        <v>#REF!</v>
      </c>
      <c r="K34" s="57" t="e">
        <f>#REF!+'3.sz.mell.'!#REF!</f>
        <v>#REF!</v>
      </c>
      <c r="L34" s="57">
        <f>D34+'3.sz.mell.'!D35</f>
        <v>32017000</v>
      </c>
    </row>
    <row r="35" spans="1:12" ht="12" customHeight="1" x14ac:dyDescent="0.25">
      <c r="A35" s="18" t="s">
        <v>8</v>
      </c>
      <c r="B35" s="19" t="s">
        <v>58</v>
      </c>
      <c r="C35" s="48"/>
      <c r="D35" s="48"/>
      <c r="E35" s="48"/>
      <c r="F35" s="48">
        <f t="shared" si="9"/>
        <v>0</v>
      </c>
      <c r="G35" s="354"/>
      <c r="H35" s="57" t="e">
        <f>#REF!+'3.sz.mell.'!#REF!</f>
        <v>#REF!</v>
      </c>
      <c r="I35" s="57" t="e">
        <f>#REF!+'3.sz.mell.'!#REF!</f>
        <v>#REF!</v>
      </c>
      <c r="J35" s="57" t="e">
        <f>#REF!+'3.sz.mell.'!#REF!</f>
        <v>#REF!</v>
      </c>
      <c r="K35" s="57" t="e">
        <f>#REF!+'3.sz.mell.'!#REF!</f>
        <v>#REF!</v>
      </c>
      <c r="L35" s="57">
        <f>D35+'3.sz.mell.'!D36</f>
        <v>0</v>
      </c>
    </row>
    <row r="36" spans="1:12" ht="12" customHeight="1" thickBot="1" x14ac:dyDescent="0.3">
      <c r="A36" s="18" t="s">
        <v>9</v>
      </c>
      <c r="B36" s="19" t="s">
        <v>59</v>
      </c>
      <c r="C36" s="48">
        <v>1226351</v>
      </c>
      <c r="D36" s="48"/>
      <c r="E36" s="48"/>
      <c r="F36" s="48">
        <f t="shared" si="9"/>
        <v>1226351</v>
      </c>
      <c r="G36" s="354"/>
      <c r="H36" s="57" t="e">
        <f>#REF!+'3.sz.mell.'!#REF!</f>
        <v>#REF!</v>
      </c>
      <c r="I36" s="57" t="e">
        <f>#REF!+'3.sz.mell.'!#REF!</f>
        <v>#REF!</v>
      </c>
      <c r="J36" s="57" t="e">
        <f>#REF!+'3.sz.mell.'!#REF!</f>
        <v>#REF!</v>
      </c>
      <c r="K36" s="57" t="e">
        <f>#REF!+'3.sz.mell.'!#REF!</f>
        <v>#REF!</v>
      </c>
      <c r="L36" s="57">
        <f>D36+'3.sz.mell.'!D37</f>
        <v>6290000</v>
      </c>
    </row>
    <row r="37" spans="1:12" ht="12" customHeight="1" thickBot="1" x14ac:dyDescent="0.3">
      <c r="A37" s="23" t="s">
        <v>10</v>
      </c>
      <c r="B37" s="24" t="s">
        <v>60</v>
      </c>
      <c r="C37" s="16">
        <f t="shared" ref="C37:E37" si="10">SUM(C38:C40)</f>
        <v>650000</v>
      </c>
      <c r="D37" s="16">
        <f t="shared" si="10"/>
        <v>130000</v>
      </c>
      <c r="E37" s="16">
        <f t="shared" si="10"/>
        <v>0</v>
      </c>
      <c r="F37" s="16">
        <f t="shared" si="9"/>
        <v>780000</v>
      </c>
      <c r="G37" s="351"/>
      <c r="H37" s="351"/>
      <c r="L37" s="57"/>
    </row>
    <row r="38" spans="1:12" s="47" customFormat="1" ht="12" customHeight="1" x14ac:dyDescent="0.25">
      <c r="A38" s="18" t="s">
        <v>12</v>
      </c>
      <c r="B38" s="22" t="s">
        <v>61</v>
      </c>
      <c r="C38" s="28">
        <v>650000</v>
      </c>
      <c r="D38" s="28">
        <v>130000</v>
      </c>
      <c r="E38" s="28"/>
      <c r="F38" s="48">
        <f t="shared" si="9"/>
        <v>780000</v>
      </c>
      <c r="G38" s="354"/>
      <c r="H38" s="354"/>
    </row>
    <row r="39" spans="1:12" ht="12" customHeight="1" x14ac:dyDescent="0.25">
      <c r="A39" s="18" t="s">
        <v>14</v>
      </c>
      <c r="B39" s="19" t="s">
        <v>62</v>
      </c>
      <c r="C39" s="48"/>
      <c r="D39" s="48"/>
      <c r="E39" s="48"/>
      <c r="F39" s="48">
        <f t="shared" si="9"/>
        <v>0</v>
      </c>
      <c r="G39" s="354"/>
      <c r="H39" s="354"/>
    </row>
    <row r="40" spans="1:12" ht="12" customHeight="1" x14ac:dyDescent="0.25">
      <c r="A40" s="18" t="s">
        <v>16</v>
      </c>
      <c r="B40" s="19" t="s">
        <v>63</v>
      </c>
      <c r="C40" s="48"/>
      <c r="D40" s="48"/>
      <c r="E40" s="48"/>
      <c r="F40" s="48">
        <f t="shared" si="9"/>
        <v>0</v>
      </c>
      <c r="G40" s="354"/>
      <c r="H40" s="354"/>
    </row>
    <row r="41" spans="1:12" ht="12" customHeight="1" thickBot="1" x14ac:dyDescent="0.3">
      <c r="A41" s="18" t="s">
        <v>18</v>
      </c>
      <c r="B41" s="19" t="s">
        <v>64</v>
      </c>
      <c r="C41" s="48"/>
      <c r="D41" s="48"/>
      <c r="E41" s="48"/>
      <c r="F41" s="48">
        <f t="shared" si="9"/>
        <v>0</v>
      </c>
      <c r="G41" s="354"/>
      <c r="H41" s="354"/>
    </row>
    <row r="42" spans="1:12" ht="15" customHeight="1" thickBot="1" x14ac:dyDescent="0.3">
      <c r="A42" s="23" t="s">
        <v>20</v>
      </c>
      <c r="B42" s="49" t="s">
        <v>65</v>
      </c>
      <c r="C42" s="50">
        <f t="shared" ref="C42:E42" si="11">+C31+C37</f>
        <v>216445351</v>
      </c>
      <c r="D42" s="50">
        <f t="shared" si="11"/>
        <v>102482000</v>
      </c>
      <c r="E42" s="50">
        <f t="shared" si="11"/>
        <v>0</v>
      </c>
      <c r="F42" s="50">
        <f t="shared" si="9"/>
        <v>318927351</v>
      </c>
      <c r="G42" s="41"/>
      <c r="H42" s="41"/>
    </row>
    <row r="43" spans="1:12" ht="13.5" thickBot="1" x14ac:dyDescent="0.3">
      <c r="C43" s="52"/>
      <c r="D43" s="52"/>
      <c r="E43" s="52"/>
      <c r="F43" s="52"/>
      <c r="G43" s="52"/>
      <c r="H43" s="52"/>
    </row>
    <row r="44" spans="1:12" ht="15" customHeight="1" thickBot="1" x14ac:dyDescent="0.3">
      <c r="A44" s="53" t="s">
        <v>66</v>
      </c>
      <c r="B44" s="54"/>
      <c r="C44" s="335">
        <v>54</v>
      </c>
      <c r="D44" s="335">
        <v>9</v>
      </c>
      <c r="E44" s="335"/>
      <c r="F44" s="335">
        <f>C44+D44+E44</f>
        <v>63</v>
      </c>
      <c r="G44" s="355"/>
      <c r="H44" s="355"/>
    </row>
    <row r="45" spans="1:12" ht="14.25" customHeight="1" thickBot="1" x14ac:dyDescent="0.3">
      <c r="A45" s="53" t="s">
        <v>67</v>
      </c>
      <c r="B45" s="54"/>
      <c r="C45" s="55"/>
      <c r="D45" s="55"/>
      <c r="E45" s="55"/>
      <c r="F45" s="55"/>
      <c r="G45" s="356"/>
      <c r="H45" s="356"/>
    </row>
    <row r="47" spans="1:12" x14ac:dyDescent="0.25">
      <c r="C47" s="57">
        <f>C42-C28</f>
        <v>0</v>
      </c>
      <c r="D47" s="57">
        <f t="shared" ref="D47" si="12">D42-D28</f>
        <v>0</v>
      </c>
    </row>
  </sheetData>
  <sheetProtection formatCells="0"/>
  <mergeCells count="5">
    <mergeCell ref="C3:F3"/>
    <mergeCell ref="F4:F5"/>
    <mergeCell ref="C4:C5"/>
    <mergeCell ref="D4:D5"/>
    <mergeCell ref="E4:E5"/>
  </mergeCells>
  <printOptions horizontalCentered="1" verticalCentered="1"/>
  <pageMargins left="0.23622047244094491" right="0.23622047244094491" top="0.59055118110236227" bottom="0.35433070866141736" header="0.31496062992125984" footer="0.15748031496062992"/>
  <pageSetup paperSize="9" scale="90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zoomScale="120" zoomScaleNormal="120" zoomScaleSheetLayoutView="100" workbookViewId="0">
      <selection activeCell="G1" sqref="G1:J1048576"/>
    </sheetView>
  </sheetViews>
  <sheetFormatPr defaultRowHeight="15.75" x14ac:dyDescent="0.25"/>
  <cols>
    <col min="1" max="1" width="7.7109375" style="128" customWidth="1"/>
    <col min="2" max="2" width="56.85546875" style="128" bestFit="1" customWidth="1"/>
    <col min="3" max="3" width="13.28515625" style="129" customWidth="1"/>
    <col min="4" max="5" width="13.28515625" style="128" customWidth="1"/>
    <col min="6" max="6" width="7.7109375" style="69" customWidth="1"/>
    <col min="7" max="7" width="9.42578125" style="69" hidden="1" customWidth="1"/>
    <col min="8" max="10" width="9.140625" style="69" hidden="1" customWidth="1"/>
    <col min="11" max="13" width="9.140625" style="69" customWidth="1"/>
    <col min="14" max="254" width="9.140625" style="69"/>
    <col min="255" max="255" width="7.7109375" style="69" customWidth="1"/>
    <col min="256" max="256" width="56.85546875" style="69" bestFit="1" customWidth="1"/>
    <col min="257" max="259" width="13.28515625" style="69" customWidth="1"/>
    <col min="260" max="260" width="7.7109375" style="69" customWidth="1"/>
    <col min="261" max="510" width="9.140625" style="69"/>
    <col min="511" max="511" width="7.7109375" style="69" customWidth="1"/>
    <col min="512" max="512" width="56.85546875" style="69" bestFit="1" customWidth="1"/>
    <col min="513" max="515" width="13.28515625" style="69" customWidth="1"/>
    <col min="516" max="516" width="7.7109375" style="69" customWidth="1"/>
    <col min="517" max="766" width="9.140625" style="69"/>
    <col min="767" max="767" width="7.7109375" style="69" customWidth="1"/>
    <col min="768" max="768" width="56.85546875" style="69" bestFit="1" customWidth="1"/>
    <col min="769" max="771" width="13.28515625" style="69" customWidth="1"/>
    <col min="772" max="772" width="7.7109375" style="69" customWidth="1"/>
    <col min="773" max="1022" width="9.140625" style="69"/>
    <col min="1023" max="1023" width="7.7109375" style="69" customWidth="1"/>
    <col min="1024" max="1024" width="56.85546875" style="69" bestFit="1" customWidth="1"/>
    <col min="1025" max="1027" width="13.28515625" style="69" customWidth="1"/>
    <col min="1028" max="1028" width="7.7109375" style="69" customWidth="1"/>
    <col min="1029" max="1278" width="9.140625" style="69"/>
    <col min="1279" max="1279" width="7.7109375" style="69" customWidth="1"/>
    <col min="1280" max="1280" width="56.85546875" style="69" bestFit="1" customWidth="1"/>
    <col min="1281" max="1283" width="13.28515625" style="69" customWidth="1"/>
    <col min="1284" max="1284" width="7.7109375" style="69" customWidth="1"/>
    <col min="1285" max="1534" width="9.140625" style="69"/>
    <col min="1535" max="1535" width="7.7109375" style="69" customWidth="1"/>
    <col min="1536" max="1536" width="56.85546875" style="69" bestFit="1" customWidth="1"/>
    <col min="1537" max="1539" width="13.28515625" style="69" customWidth="1"/>
    <col min="1540" max="1540" width="7.7109375" style="69" customWidth="1"/>
    <col min="1541" max="1790" width="9.140625" style="69"/>
    <col min="1791" max="1791" width="7.7109375" style="69" customWidth="1"/>
    <col min="1792" max="1792" width="56.85546875" style="69" bestFit="1" customWidth="1"/>
    <col min="1793" max="1795" width="13.28515625" style="69" customWidth="1"/>
    <col min="1796" max="1796" width="7.7109375" style="69" customWidth="1"/>
    <col min="1797" max="2046" width="9.140625" style="69"/>
    <col min="2047" max="2047" width="7.7109375" style="69" customWidth="1"/>
    <col min="2048" max="2048" width="56.85546875" style="69" bestFit="1" customWidth="1"/>
    <col min="2049" max="2051" width="13.28515625" style="69" customWidth="1"/>
    <col min="2052" max="2052" width="7.7109375" style="69" customWidth="1"/>
    <col min="2053" max="2302" width="9.140625" style="69"/>
    <col min="2303" max="2303" width="7.7109375" style="69" customWidth="1"/>
    <col min="2304" max="2304" width="56.85546875" style="69" bestFit="1" customWidth="1"/>
    <col min="2305" max="2307" width="13.28515625" style="69" customWidth="1"/>
    <col min="2308" max="2308" width="7.7109375" style="69" customWidth="1"/>
    <col min="2309" max="2558" width="9.140625" style="69"/>
    <col min="2559" max="2559" width="7.7109375" style="69" customWidth="1"/>
    <col min="2560" max="2560" width="56.85546875" style="69" bestFit="1" customWidth="1"/>
    <col min="2561" max="2563" width="13.28515625" style="69" customWidth="1"/>
    <col min="2564" max="2564" width="7.7109375" style="69" customWidth="1"/>
    <col min="2565" max="2814" width="9.140625" style="69"/>
    <col min="2815" max="2815" width="7.7109375" style="69" customWidth="1"/>
    <col min="2816" max="2816" width="56.85546875" style="69" bestFit="1" customWidth="1"/>
    <col min="2817" max="2819" width="13.28515625" style="69" customWidth="1"/>
    <col min="2820" max="2820" width="7.7109375" style="69" customWidth="1"/>
    <col min="2821" max="3070" width="9.140625" style="69"/>
    <col min="3071" max="3071" width="7.7109375" style="69" customWidth="1"/>
    <col min="3072" max="3072" width="56.85546875" style="69" bestFit="1" customWidth="1"/>
    <col min="3073" max="3075" width="13.28515625" style="69" customWidth="1"/>
    <col min="3076" max="3076" width="7.7109375" style="69" customWidth="1"/>
    <col min="3077" max="3326" width="9.140625" style="69"/>
    <col min="3327" max="3327" width="7.7109375" style="69" customWidth="1"/>
    <col min="3328" max="3328" width="56.85546875" style="69" bestFit="1" customWidth="1"/>
    <col min="3329" max="3331" width="13.28515625" style="69" customWidth="1"/>
    <col min="3332" max="3332" width="7.7109375" style="69" customWidth="1"/>
    <col min="3333" max="3582" width="9.140625" style="69"/>
    <col min="3583" max="3583" width="7.7109375" style="69" customWidth="1"/>
    <col min="3584" max="3584" width="56.85546875" style="69" bestFit="1" customWidth="1"/>
    <col min="3585" max="3587" width="13.28515625" style="69" customWidth="1"/>
    <col min="3588" max="3588" width="7.7109375" style="69" customWidth="1"/>
    <col min="3589" max="3838" width="9.140625" style="69"/>
    <col min="3839" max="3839" width="7.7109375" style="69" customWidth="1"/>
    <col min="3840" max="3840" width="56.85546875" style="69" bestFit="1" customWidth="1"/>
    <col min="3841" max="3843" width="13.28515625" style="69" customWidth="1"/>
    <col min="3844" max="3844" width="7.7109375" style="69" customWidth="1"/>
    <col min="3845" max="4094" width="9.140625" style="69"/>
    <col min="4095" max="4095" width="7.7109375" style="69" customWidth="1"/>
    <col min="4096" max="4096" width="56.85546875" style="69" bestFit="1" customWidth="1"/>
    <col min="4097" max="4099" width="13.28515625" style="69" customWidth="1"/>
    <col min="4100" max="4100" width="7.7109375" style="69" customWidth="1"/>
    <col min="4101" max="4350" width="9.140625" style="69"/>
    <col min="4351" max="4351" width="7.7109375" style="69" customWidth="1"/>
    <col min="4352" max="4352" width="56.85546875" style="69" bestFit="1" customWidth="1"/>
    <col min="4353" max="4355" width="13.28515625" style="69" customWidth="1"/>
    <col min="4356" max="4356" width="7.7109375" style="69" customWidth="1"/>
    <col min="4357" max="4606" width="9.140625" style="69"/>
    <col min="4607" max="4607" width="7.7109375" style="69" customWidth="1"/>
    <col min="4608" max="4608" width="56.85546875" style="69" bestFit="1" customWidth="1"/>
    <col min="4609" max="4611" width="13.28515625" style="69" customWidth="1"/>
    <col min="4612" max="4612" width="7.7109375" style="69" customWidth="1"/>
    <col min="4613" max="4862" width="9.140625" style="69"/>
    <col min="4863" max="4863" width="7.7109375" style="69" customWidth="1"/>
    <col min="4864" max="4864" width="56.85546875" style="69" bestFit="1" customWidth="1"/>
    <col min="4865" max="4867" width="13.28515625" style="69" customWidth="1"/>
    <col min="4868" max="4868" width="7.7109375" style="69" customWidth="1"/>
    <col min="4869" max="5118" width="9.140625" style="69"/>
    <col min="5119" max="5119" width="7.7109375" style="69" customWidth="1"/>
    <col min="5120" max="5120" width="56.85546875" style="69" bestFit="1" customWidth="1"/>
    <col min="5121" max="5123" width="13.28515625" style="69" customWidth="1"/>
    <col min="5124" max="5124" width="7.7109375" style="69" customWidth="1"/>
    <col min="5125" max="5374" width="9.140625" style="69"/>
    <col min="5375" max="5375" width="7.7109375" style="69" customWidth="1"/>
    <col min="5376" max="5376" width="56.85546875" style="69" bestFit="1" customWidth="1"/>
    <col min="5377" max="5379" width="13.28515625" style="69" customWidth="1"/>
    <col min="5380" max="5380" width="7.7109375" style="69" customWidth="1"/>
    <col min="5381" max="5630" width="9.140625" style="69"/>
    <col min="5631" max="5631" width="7.7109375" style="69" customWidth="1"/>
    <col min="5632" max="5632" width="56.85546875" style="69" bestFit="1" customWidth="1"/>
    <col min="5633" max="5635" width="13.28515625" style="69" customWidth="1"/>
    <col min="5636" max="5636" width="7.7109375" style="69" customWidth="1"/>
    <col min="5637" max="5886" width="9.140625" style="69"/>
    <col min="5887" max="5887" width="7.7109375" style="69" customWidth="1"/>
    <col min="5888" max="5888" width="56.85546875" style="69" bestFit="1" customWidth="1"/>
    <col min="5889" max="5891" width="13.28515625" style="69" customWidth="1"/>
    <col min="5892" max="5892" width="7.7109375" style="69" customWidth="1"/>
    <col min="5893" max="6142" width="9.140625" style="69"/>
    <col min="6143" max="6143" width="7.7109375" style="69" customWidth="1"/>
    <col min="6144" max="6144" width="56.85546875" style="69" bestFit="1" customWidth="1"/>
    <col min="6145" max="6147" width="13.28515625" style="69" customWidth="1"/>
    <col min="6148" max="6148" width="7.7109375" style="69" customWidth="1"/>
    <col min="6149" max="6398" width="9.140625" style="69"/>
    <col min="6399" max="6399" width="7.7109375" style="69" customWidth="1"/>
    <col min="6400" max="6400" width="56.85546875" style="69" bestFit="1" customWidth="1"/>
    <col min="6401" max="6403" width="13.28515625" style="69" customWidth="1"/>
    <col min="6404" max="6404" width="7.7109375" style="69" customWidth="1"/>
    <col min="6405" max="6654" width="9.140625" style="69"/>
    <col min="6655" max="6655" width="7.7109375" style="69" customWidth="1"/>
    <col min="6656" max="6656" width="56.85546875" style="69" bestFit="1" customWidth="1"/>
    <col min="6657" max="6659" width="13.28515625" style="69" customWidth="1"/>
    <col min="6660" max="6660" width="7.7109375" style="69" customWidth="1"/>
    <col min="6661" max="6910" width="9.140625" style="69"/>
    <col min="6911" max="6911" width="7.7109375" style="69" customWidth="1"/>
    <col min="6912" max="6912" width="56.85546875" style="69" bestFit="1" customWidth="1"/>
    <col min="6913" max="6915" width="13.28515625" style="69" customWidth="1"/>
    <col min="6916" max="6916" width="7.7109375" style="69" customWidth="1"/>
    <col min="6917" max="7166" width="9.140625" style="69"/>
    <col min="7167" max="7167" width="7.7109375" style="69" customWidth="1"/>
    <col min="7168" max="7168" width="56.85546875" style="69" bestFit="1" customWidth="1"/>
    <col min="7169" max="7171" width="13.28515625" style="69" customWidth="1"/>
    <col min="7172" max="7172" width="7.7109375" style="69" customWidth="1"/>
    <col min="7173" max="7422" width="9.140625" style="69"/>
    <col min="7423" max="7423" width="7.7109375" style="69" customWidth="1"/>
    <col min="7424" max="7424" width="56.85546875" style="69" bestFit="1" customWidth="1"/>
    <col min="7425" max="7427" width="13.28515625" style="69" customWidth="1"/>
    <col min="7428" max="7428" width="7.7109375" style="69" customWidth="1"/>
    <col min="7429" max="7678" width="9.140625" style="69"/>
    <col min="7679" max="7679" width="7.7109375" style="69" customWidth="1"/>
    <col min="7680" max="7680" width="56.85546875" style="69" bestFit="1" customWidth="1"/>
    <col min="7681" max="7683" width="13.28515625" style="69" customWidth="1"/>
    <col min="7684" max="7684" width="7.7109375" style="69" customWidth="1"/>
    <col min="7685" max="7934" width="9.140625" style="69"/>
    <col min="7935" max="7935" width="7.7109375" style="69" customWidth="1"/>
    <col min="7936" max="7936" width="56.85546875" style="69" bestFit="1" customWidth="1"/>
    <col min="7937" max="7939" width="13.28515625" style="69" customWidth="1"/>
    <col min="7940" max="7940" width="7.7109375" style="69" customWidth="1"/>
    <col min="7941" max="8190" width="9.140625" style="69"/>
    <col min="8191" max="8191" width="7.7109375" style="69" customWidth="1"/>
    <col min="8192" max="8192" width="56.85546875" style="69" bestFit="1" customWidth="1"/>
    <col min="8193" max="8195" width="13.28515625" style="69" customWidth="1"/>
    <col min="8196" max="8196" width="7.7109375" style="69" customWidth="1"/>
    <col min="8197" max="8446" width="9.140625" style="69"/>
    <col min="8447" max="8447" width="7.7109375" style="69" customWidth="1"/>
    <col min="8448" max="8448" width="56.85546875" style="69" bestFit="1" customWidth="1"/>
    <col min="8449" max="8451" width="13.28515625" style="69" customWidth="1"/>
    <col min="8452" max="8452" width="7.7109375" style="69" customWidth="1"/>
    <col min="8453" max="8702" width="9.140625" style="69"/>
    <col min="8703" max="8703" width="7.7109375" style="69" customWidth="1"/>
    <col min="8704" max="8704" width="56.85546875" style="69" bestFit="1" customWidth="1"/>
    <col min="8705" max="8707" width="13.28515625" style="69" customWidth="1"/>
    <col min="8708" max="8708" width="7.7109375" style="69" customWidth="1"/>
    <col min="8709" max="8958" width="9.140625" style="69"/>
    <col min="8959" max="8959" width="7.7109375" style="69" customWidth="1"/>
    <col min="8960" max="8960" width="56.85546875" style="69" bestFit="1" customWidth="1"/>
    <col min="8961" max="8963" width="13.28515625" style="69" customWidth="1"/>
    <col min="8964" max="8964" width="7.7109375" style="69" customWidth="1"/>
    <col min="8965" max="9214" width="9.140625" style="69"/>
    <col min="9215" max="9215" width="7.7109375" style="69" customWidth="1"/>
    <col min="9216" max="9216" width="56.85546875" style="69" bestFit="1" customWidth="1"/>
    <col min="9217" max="9219" width="13.28515625" style="69" customWidth="1"/>
    <col min="9220" max="9220" width="7.7109375" style="69" customWidth="1"/>
    <col min="9221" max="9470" width="9.140625" style="69"/>
    <col min="9471" max="9471" width="7.7109375" style="69" customWidth="1"/>
    <col min="9472" max="9472" width="56.85546875" style="69" bestFit="1" customWidth="1"/>
    <col min="9473" max="9475" width="13.28515625" style="69" customWidth="1"/>
    <col min="9476" max="9476" width="7.7109375" style="69" customWidth="1"/>
    <col min="9477" max="9726" width="9.140625" style="69"/>
    <col min="9727" max="9727" width="7.7109375" style="69" customWidth="1"/>
    <col min="9728" max="9728" width="56.85546875" style="69" bestFit="1" customWidth="1"/>
    <col min="9729" max="9731" width="13.28515625" style="69" customWidth="1"/>
    <col min="9732" max="9732" width="7.7109375" style="69" customWidth="1"/>
    <col min="9733" max="9982" width="9.140625" style="69"/>
    <col min="9983" max="9983" width="7.7109375" style="69" customWidth="1"/>
    <col min="9984" max="9984" width="56.85546875" style="69" bestFit="1" customWidth="1"/>
    <col min="9985" max="9987" width="13.28515625" style="69" customWidth="1"/>
    <col min="9988" max="9988" width="7.7109375" style="69" customWidth="1"/>
    <col min="9989" max="10238" width="9.140625" style="69"/>
    <col min="10239" max="10239" width="7.7109375" style="69" customWidth="1"/>
    <col min="10240" max="10240" width="56.85546875" style="69" bestFit="1" customWidth="1"/>
    <col min="10241" max="10243" width="13.28515625" style="69" customWidth="1"/>
    <col min="10244" max="10244" width="7.7109375" style="69" customWidth="1"/>
    <col min="10245" max="10494" width="9.140625" style="69"/>
    <col min="10495" max="10495" width="7.7109375" style="69" customWidth="1"/>
    <col min="10496" max="10496" width="56.85546875" style="69" bestFit="1" customWidth="1"/>
    <col min="10497" max="10499" width="13.28515625" style="69" customWidth="1"/>
    <col min="10500" max="10500" width="7.7109375" style="69" customWidth="1"/>
    <col min="10501" max="10750" width="9.140625" style="69"/>
    <col min="10751" max="10751" width="7.7109375" style="69" customWidth="1"/>
    <col min="10752" max="10752" width="56.85546875" style="69" bestFit="1" customWidth="1"/>
    <col min="10753" max="10755" width="13.28515625" style="69" customWidth="1"/>
    <col min="10756" max="10756" width="7.7109375" style="69" customWidth="1"/>
    <col min="10757" max="11006" width="9.140625" style="69"/>
    <col min="11007" max="11007" width="7.7109375" style="69" customWidth="1"/>
    <col min="11008" max="11008" width="56.85546875" style="69" bestFit="1" customWidth="1"/>
    <col min="11009" max="11011" width="13.28515625" style="69" customWidth="1"/>
    <col min="11012" max="11012" width="7.7109375" style="69" customWidth="1"/>
    <col min="11013" max="11262" width="9.140625" style="69"/>
    <col min="11263" max="11263" width="7.7109375" style="69" customWidth="1"/>
    <col min="11264" max="11264" width="56.85546875" style="69" bestFit="1" customWidth="1"/>
    <col min="11265" max="11267" width="13.28515625" style="69" customWidth="1"/>
    <col min="11268" max="11268" width="7.7109375" style="69" customWidth="1"/>
    <col min="11269" max="11518" width="9.140625" style="69"/>
    <col min="11519" max="11519" width="7.7109375" style="69" customWidth="1"/>
    <col min="11520" max="11520" width="56.85546875" style="69" bestFit="1" customWidth="1"/>
    <col min="11521" max="11523" width="13.28515625" style="69" customWidth="1"/>
    <col min="11524" max="11524" width="7.7109375" style="69" customWidth="1"/>
    <col min="11525" max="11774" width="9.140625" style="69"/>
    <col min="11775" max="11775" width="7.7109375" style="69" customWidth="1"/>
    <col min="11776" max="11776" width="56.85546875" style="69" bestFit="1" customWidth="1"/>
    <col min="11777" max="11779" width="13.28515625" style="69" customWidth="1"/>
    <col min="11780" max="11780" width="7.7109375" style="69" customWidth="1"/>
    <col min="11781" max="12030" width="9.140625" style="69"/>
    <col min="12031" max="12031" width="7.7109375" style="69" customWidth="1"/>
    <col min="12032" max="12032" width="56.85546875" style="69" bestFit="1" customWidth="1"/>
    <col min="12033" max="12035" width="13.28515625" style="69" customWidth="1"/>
    <col min="12036" max="12036" width="7.7109375" style="69" customWidth="1"/>
    <col min="12037" max="12286" width="9.140625" style="69"/>
    <col min="12287" max="12287" width="7.7109375" style="69" customWidth="1"/>
    <col min="12288" max="12288" width="56.85546875" style="69" bestFit="1" customWidth="1"/>
    <col min="12289" max="12291" width="13.28515625" style="69" customWidth="1"/>
    <col min="12292" max="12292" width="7.7109375" style="69" customWidth="1"/>
    <col min="12293" max="12542" width="9.140625" style="69"/>
    <col min="12543" max="12543" width="7.7109375" style="69" customWidth="1"/>
    <col min="12544" max="12544" width="56.85546875" style="69" bestFit="1" customWidth="1"/>
    <col min="12545" max="12547" width="13.28515625" style="69" customWidth="1"/>
    <col min="12548" max="12548" width="7.7109375" style="69" customWidth="1"/>
    <col min="12549" max="12798" width="9.140625" style="69"/>
    <col min="12799" max="12799" width="7.7109375" style="69" customWidth="1"/>
    <col min="12800" max="12800" width="56.85546875" style="69" bestFit="1" customWidth="1"/>
    <col min="12801" max="12803" width="13.28515625" style="69" customWidth="1"/>
    <col min="12804" max="12804" width="7.7109375" style="69" customWidth="1"/>
    <col min="12805" max="13054" width="9.140625" style="69"/>
    <col min="13055" max="13055" width="7.7109375" style="69" customWidth="1"/>
    <col min="13056" max="13056" width="56.85546875" style="69" bestFit="1" customWidth="1"/>
    <col min="13057" max="13059" width="13.28515625" style="69" customWidth="1"/>
    <col min="13060" max="13060" width="7.7109375" style="69" customWidth="1"/>
    <col min="13061" max="13310" width="9.140625" style="69"/>
    <col min="13311" max="13311" width="7.7109375" style="69" customWidth="1"/>
    <col min="13312" max="13312" width="56.85546875" style="69" bestFit="1" customWidth="1"/>
    <col min="13313" max="13315" width="13.28515625" style="69" customWidth="1"/>
    <col min="13316" max="13316" width="7.7109375" style="69" customWidth="1"/>
    <col min="13317" max="13566" width="9.140625" style="69"/>
    <col min="13567" max="13567" width="7.7109375" style="69" customWidth="1"/>
    <col min="13568" max="13568" width="56.85546875" style="69" bestFit="1" customWidth="1"/>
    <col min="13569" max="13571" width="13.28515625" style="69" customWidth="1"/>
    <col min="13572" max="13572" width="7.7109375" style="69" customWidth="1"/>
    <col min="13573" max="13822" width="9.140625" style="69"/>
    <col min="13823" max="13823" width="7.7109375" style="69" customWidth="1"/>
    <col min="13824" max="13824" width="56.85546875" style="69" bestFit="1" customWidth="1"/>
    <col min="13825" max="13827" width="13.28515625" style="69" customWidth="1"/>
    <col min="13828" max="13828" width="7.7109375" style="69" customWidth="1"/>
    <col min="13829" max="14078" width="9.140625" style="69"/>
    <col min="14079" max="14079" width="7.7109375" style="69" customWidth="1"/>
    <col min="14080" max="14080" width="56.85546875" style="69" bestFit="1" customWidth="1"/>
    <col min="14081" max="14083" width="13.28515625" style="69" customWidth="1"/>
    <col min="14084" max="14084" width="7.7109375" style="69" customWidth="1"/>
    <col min="14085" max="14334" width="9.140625" style="69"/>
    <col min="14335" max="14335" width="7.7109375" style="69" customWidth="1"/>
    <col min="14336" max="14336" width="56.85546875" style="69" bestFit="1" customWidth="1"/>
    <col min="14337" max="14339" width="13.28515625" style="69" customWidth="1"/>
    <col min="14340" max="14340" width="7.7109375" style="69" customWidth="1"/>
    <col min="14341" max="14590" width="9.140625" style="69"/>
    <col min="14591" max="14591" width="7.7109375" style="69" customWidth="1"/>
    <col min="14592" max="14592" width="56.85546875" style="69" bestFit="1" customWidth="1"/>
    <col min="14593" max="14595" width="13.28515625" style="69" customWidth="1"/>
    <col min="14596" max="14596" width="7.7109375" style="69" customWidth="1"/>
    <col min="14597" max="14846" width="9.140625" style="69"/>
    <col min="14847" max="14847" width="7.7109375" style="69" customWidth="1"/>
    <col min="14848" max="14848" width="56.85546875" style="69" bestFit="1" customWidth="1"/>
    <col min="14849" max="14851" width="13.28515625" style="69" customWidth="1"/>
    <col min="14852" max="14852" width="7.7109375" style="69" customWidth="1"/>
    <col min="14853" max="15102" width="9.140625" style="69"/>
    <col min="15103" max="15103" width="7.7109375" style="69" customWidth="1"/>
    <col min="15104" max="15104" width="56.85546875" style="69" bestFit="1" customWidth="1"/>
    <col min="15105" max="15107" width="13.28515625" style="69" customWidth="1"/>
    <col min="15108" max="15108" width="7.7109375" style="69" customWidth="1"/>
    <col min="15109" max="15358" width="9.140625" style="69"/>
    <col min="15359" max="15359" width="7.7109375" style="69" customWidth="1"/>
    <col min="15360" max="15360" width="56.85546875" style="69" bestFit="1" customWidth="1"/>
    <col min="15361" max="15363" width="13.28515625" style="69" customWidth="1"/>
    <col min="15364" max="15364" width="7.7109375" style="69" customWidth="1"/>
    <col min="15365" max="15614" width="9.140625" style="69"/>
    <col min="15615" max="15615" width="7.7109375" style="69" customWidth="1"/>
    <col min="15616" max="15616" width="56.85546875" style="69" bestFit="1" customWidth="1"/>
    <col min="15617" max="15619" width="13.28515625" style="69" customWidth="1"/>
    <col min="15620" max="15620" width="7.7109375" style="69" customWidth="1"/>
    <col min="15621" max="15870" width="9.140625" style="69"/>
    <col min="15871" max="15871" width="7.7109375" style="69" customWidth="1"/>
    <col min="15872" max="15872" width="56.85546875" style="69" bestFit="1" customWidth="1"/>
    <col min="15873" max="15875" width="13.28515625" style="69" customWidth="1"/>
    <col min="15876" max="15876" width="7.7109375" style="69" customWidth="1"/>
    <col min="15877" max="16126" width="9.140625" style="69"/>
    <col min="16127" max="16127" width="7.7109375" style="69" customWidth="1"/>
    <col min="16128" max="16128" width="56.85546875" style="69" bestFit="1" customWidth="1"/>
    <col min="16129" max="16131" width="13.28515625" style="69" customWidth="1"/>
    <col min="16132" max="16132" width="7.7109375" style="69" customWidth="1"/>
    <col min="16133" max="16384" width="9.140625" style="69"/>
  </cols>
  <sheetData>
    <row r="1" spans="1:10" ht="15.95" customHeight="1" x14ac:dyDescent="0.25">
      <c r="A1" s="386" t="s">
        <v>107</v>
      </c>
      <c r="B1" s="386"/>
      <c r="C1" s="386"/>
      <c r="D1" s="386"/>
      <c r="E1" s="386"/>
    </row>
    <row r="2" spans="1:10" ht="15.95" customHeight="1" thickBot="1" x14ac:dyDescent="0.3">
      <c r="A2" s="385"/>
      <c r="B2" s="385"/>
      <c r="D2" s="243"/>
      <c r="E2" s="70" t="s">
        <v>376</v>
      </c>
    </row>
    <row r="3" spans="1:10" ht="38.1" customHeight="1" thickBot="1" x14ac:dyDescent="0.3">
      <c r="A3" s="71" t="s">
        <v>110</v>
      </c>
      <c r="B3" s="72" t="s">
        <v>111</v>
      </c>
      <c r="C3" s="72" t="s">
        <v>443</v>
      </c>
      <c r="D3" s="72" t="s">
        <v>460</v>
      </c>
      <c r="E3" s="72" t="s">
        <v>467</v>
      </c>
    </row>
    <row r="4" spans="1:10" s="77" customFormat="1" ht="12" customHeight="1" thickBot="1" x14ac:dyDescent="0.25">
      <c r="A4" s="58">
        <v>1</v>
      </c>
      <c r="B4" s="108">
        <v>2</v>
      </c>
      <c r="C4" s="108">
        <v>3</v>
      </c>
      <c r="D4" s="108">
        <v>4</v>
      </c>
      <c r="E4" s="245">
        <v>5</v>
      </c>
    </row>
    <row r="5" spans="1:10" s="80" customFormat="1" ht="12" customHeight="1" thickBot="1" x14ac:dyDescent="0.25">
      <c r="A5" s="78" t="s">
        <v>4</v>
      </c>
      <c r="B5" s="79" t="s">
        <v>363</v>
      </c>
      <c r="C5" s="246">
        <v>253494850</v>
      </c>
      <c r="D5" s="246">
        <v>256029798.5</v>
      </c>
      <c r="E5" s="247">
        <v>258590096.48500001</v>
      </c>
      <c r="G5" s="80">
        <f>'1.1.sz.mell.'!C5</f>
        <v>0</v>
      </c>
    </row>
    <row r="6" spans="1:10" s="80" customFormat="1" ht="12" customHeight="1" thickBot="1" x14ac:dyDescent="0.25">
      <c r="A6" s="78" t="s">
        <v>10</v>
      </c>
      <c r="B6" s="89" t="s">
        <v>246</v>
      </c>
      <c r="C6" s="246">
        <v>0</v>
      </c>
      <c r="D6" s="246">
        <v>0</v>
      </c>
      <c r="E6" s="247">
        <v>0</v>
      </c>
      <c r="G6" s="80">
        <f>'1.1.sz.mell.'!C6</f>
        <v>250985000</v>
      </c>
      <c r="H6" s="80">
        <f t="shared" ref="H6:J6" si="0">G6*1.01</f>
        <v>253494850</v>
      </c>
      <c r="I6" s="80">
        <f t="shared" si="0"/>
        <v>256029798.5</v>
      </c>
      <c r="J6" s="80">
        <f t="shared" si="0"/>
        <v>258590096.48500001</v>
      </c>
    </row>
    <row r="7" spans="1:10" s="80" customFormat="1" ht="12" customHeight="1" thickBot="1" x14ac:dyDescent="0.25">
      <c r="A7" s="78" t="s">
        <v>20</v>
      </c>
      <c r="B7" s="79" t="s">
        <v>291</v>
      </c>
      <c r="C7" s="246"/>
      <c r="D7" s="246"/>
      <c r="E7" s="247"/>
      <c r="G7" s="80">
        <f>'1.1.sz.mell.'!C13</f>
        <v>0</v>
      </c>
      <c r="H7" s="80">
        <f t="shared" ref="H7:J7" si="1">G7*1.01</f>
        <v>0</v>
      </c>
      <c r="I7" s="80">
        <f t="shared" si="1"/>
        <v>0</v>
      </c>
      <c r="J7" s="80">
        <f t="shared" si="1"/>
        <v>0</v>
      </c>
    </row>
    <row r="8" spans="1:10" s="80" customFormat="1" ht="12" customHeight="1" thickBot="1" x14ac:dyDescent="0.25">
      <c r="A8" s="78" t="s">
        <v>22</v>
      </c>
      <c r="B8" s="79" t="s">
        <v>68</v>
      </c>
      <c r="C8" s="246">
        <v>80714150</v>
      </c>
      <c r="D8" s="246">
        <v>81521291.5</v>
      </c>
      <c r="E8" s="247">
        <v>82336504.415000007</v>
      </c>
      <c r="G8" s="80">
        <f>'1.1.sz.mell.'!C27</f>
        <v>79915000</v>
      </c>
      <c r="H8" s="80">
        <f t="shared" ref="H8:J8" si="2">G8*1.01</f>
        <v>80714150</v>
      </c>
      <c r="I8" s="80">
        <f t="shared" si="2"/>
        <v>81521291.5</v>
      </c>
      <c r="J8" s="80">
        <f t="shared" si="2"/>
        <v>82336504.415000007</v>
      </c>
    </row>
    <row r="9" spans="1:10" s="80" customFormat="1" ht="12" customHeight="1" thickBot="1" x14ac:dyDescent="0.25">
      <c r="A9" s="78" t="s">
        <v>29</v>
      </c>
      <c r="B9" s="79" t="s">
        <v>294</v>
      </c>
      <c r="C9" s="246"/>
      <c r="D9" s="246"/>
      <c r="E9" s="247"/>
      <c r="G9" s="80">
        <f>'1.1.sz.mell.'!C39</f>
        <v>0</v>
      </c>
      <c r="H9" s="80">
        <f t="shared" ref="H9:J9" si="3">G9*1.01</f>
        <v>0</v>
      </c>
      <c r="I9" s="80">
        <f t="shared" si="3"/>
        <v>0</v>
      </c>
      <c r="J9" s="80">
        <f t="shared" si="3"/>
        <v>0</v>
      </c>
    </row>
    <row r="10" spans="1:10" s="80" customFormat="1" ht="12" customHeight="1" thickBot="1" x14ac:dyDescent="0.25">
      <c r="A10" s="78" t="s">
        <v>37</v>
      </c>
      <c r="B10" s="79" t="s">
        <v>364</v>
      </c>
      <c r="C10" s="246"/>
      <c r="D10" s="246"/>
      <c r="E10" s="247"/>
      <c r="G10" s="80">
        <f>'1.1.sz.mell.'!C45</f>
        <v>0</v>
      </c>
      <c r="H10" s="80">
        <f t="shared" ref="H10:J10" si="4">G10*1.01</f>
        <v>0</v>
      </c>
      <c r="I10" s="80">
        <f t="shared" si="4"/>
        <v>0</v>
      </c>
      <c r="J10" s="80">
        <f t="shared" si="4"/>
        <v>0</v>
      </c>
    </row>
    <row r="11" spans="1:10" s="80" customFormat="1" ht="12" customHeight="1" thickBot="1" x14ac:dyDescent="0.25">
      <c r="A11" s="78" t="s">
        <v>39</v>
      </c>
      <c r="B11" s="89" t="s">
        <v>365</v>
      </c>
      <c r="C11" s="246"/>
      <c r="D11" s="246"/>
      <c r="E11" s="247"/>
      <c r="G11" s="80">
        <f>'1.1.sz.mell.'!C50</f>
        <v>0</v>
      </c>
      <c r="H11" s="80">
        <f t="shared" ref="H11:J11" si="5">G11*1.01</f>
        <v>0</v>
      </c>
      <c r="I11" s="80">
        <f t="shared" si="5"/>
        <v>0</v>
      </c>
      <c r="J11" s="80">
        <f t="shared" si="5"/>
        <v>0</v>
      </c>
    </row>
    <row r="12" spans="1:10" s="80" customFormat="1" ht="12" customHeight="1" thickBot="1" x14ac:dyDescent="0.25">
      <c r="A12" s="78" t="s">
        <v>41</v>
      </c>
      <c r="B12" s="79" t="s">
        <v>366</v>
      </c>
      <c r="C12" s="248">
        <f>+C5+C6+C7+C8+C9+C10+C11</f>
        <v>334209000</v>
      </c>
      <c r="D12" s="248">
        <f>+D5+D6+D7+D8+D9+D10+D11</f>
        <v>337551090</v>
      </c>
      <c r="E12" s="66">
        <f>+E5+E6+E7+E8+E9+E10+E11</f>
        <v>340926600.90000004</v>
      </c>
      <c r="H12" s="80">
        <f t="shared" ref="H12:J12" si="6">G12*1.01</f>
        <v>0</v>
      </c>
      <c r="I12" s="80">
        <f t="shared" si="6"/>
        <v>0</v>
      </c>
      <c r="J12" s="80">
        <f t="shared" si="6"/>
        <v>0</v>
      </c>
    </row>
    <row r="13" spans="1:10" s="80" customFormat="1" ht="12" customHeight="1" thickBot="1" x14ac:dyDescent="0.25">
      <c r="A13" s="78" t="s">
        <v>43</v>
      </c>
      <c r="B13" s="79" t="s">
        <v>367</v>
      </c>
      <c r="C13" s="249">
        <f>C27-C12</f>
        <v>23418338.13499999</v>
      </c>
      <c r="D13" s="249">
        <f t="shared" ref="D13:E13" si="7">D27-D12</f>
        <v>23814221.516349971</v>
      </c>
      <c r="E13" s="249">
        <f t="shared" si="7"/>
        <v>23992363.731513441</v>
      </c>
      <c r="G13" s="80">
        <f>'1.1.sz.mell.'!C78</f>
        <v>24952227</v>
      </c>
      <c r="H13" s="80">
        <f t="shared" ref="H13:J13" si="8">G13*1.01</f>
        <v>25201749.27</v>
      </c>
      <c r="I13" s="80">
        <f t="shared" si="8"/>
        <v>25453766.762699999</v>
      </c>
      <c r="J13" s="80">
        <f t="shared" si="8"/>
        <v>25708304.430326998</v>
      </c>
    </row>
    <row r="14" spans="1:10" s="80" customFormat="1" ht="12" customHeight="1" thickBot="1" x14ac:dyDescent="0.25">
      <c r="A14" s="78" t="s">
        <v>51</v>
      </c>
      <c r="B14" s="79" t="s">
        <v>368</v>
      </c>
      <c r="C14" s="248">
        <f>+C12+C13</f>
        <v>357627338.13499999</v>
      </c>
      <c r="D14" s="248">
        <f>+D12+D13</f>
        <v>361365311.51634997</v>
      </c>
      <c r="E14" s="250">
        <f>+E12+E13</f>
        <v>364918964.63151348</v>
      </c>
    </row>
    <row r="15" spans="1:10" s="80" customFormat="1" ht="12" customHeight="1" x14ac:dyDescent="0.2">
      <c r="A15" s="251"/>
      <c r="B15" s="252"/>
      <c r="C15" s="253"/>
      <c r="D15" s="254"/>
      <c r="E15" s="255"/>
      <c r="G15" s="271"/>
      <c r="H15" s="271">
        <f>C27-C14</f>
        <v>0</v>
      </c>
      <c r="I15" s="271">
        <f t="shared" ref="I15:J15" si="9">D27-D14</f>
        <v>0</v>
      </c>
      <c r="J15" s="271">
        <f t="shared" si="9"/>
        <v>0</v>
      </c>
    </row>
    <row r="16" spans="1:10" s="80" customFormat="1" ht="12" customHeight="1" x14ac:dyDescent="0.2">
      <c r="A16" s="386" t="s">
        <v>225</v>
      </c>
      <c r="B16" s="386"/>
      <c r="C16" s="386"/>
      <c r="D16" s="386"/>
      <c r="E16" s="386"/>
    </row>
    <row r="17" spans="1:10" s="80" customFormat="1" ht="12" customHeight="1" thickBot="1" x14ac:dyDescent="0.25">
      <c r="A17" s="387" t="s">
        <v>226</v>
      </c>
      <c r="B17" s="387"/>
      <c r="C17" s="129"/>
      <c r="D17" s="243"/>
      <c r="E17" s="70" t="s">
        <v>376</v>
      </c>
    </row>
    <row r="18" spans="1:10" s="80" customFormat="1" ht="24" customHeight="1" thickBot="1" x14ac:dyDescent="0.25">
      <c r="A18" s="71" t="s">
        <v>325</v>
      </c>
      <c r="B18" s="72" t="s">
        <v>227</v>
      </c>
      <c r="C18" s="72" t="str">
        <f>+C3</f>
        <v>2023. évi</v>
      </c>
      <c r="D18" s="72" t="str">
        <f>+D3</f>
        <v>2024. évi</v>
      </c>
      <c r="E18" s="244" t="str">
        <f>+E3</f>
        <v>2025. évi</v>
      </c>
      <c r="F18" s="256"/>
    </row>
    <row r="19" spans="1:10" s="80" customFormat="1" ht="12" customHeight="1" thickBot="1" x14ac:dyDescent="0.25">
      <c r="A19" s="74">
        <v>1</v>
      </c>
      <c r="B19" s="75">
        <v>2</v>
      </c>
      <c r="C19" s="75">
        <v>3</v>
      </c>
      <c r="D19" s="75">
        <v>4</v>
      </c>
      <c r="E19" s="257">
        <v>5</v>
      </c>
      <c r="F19" s="256"/>
    </row>
    <row r="20" spans="1:10" s="80" customFormat="1" ht="15" customHeight="1" thickBot="1" x14ac:dyDescent="0.25">
      <c r="A20" s="78" t="s">
        <v>4</v>
      </c>
      <c r="B20" s="119" t="s">
        <v>369</v>
      </c>
      <c r="C20" s="246">
        <v>356797338.13499999</v>
      </c>
      <c r="D20" s="246">
        <v>360365311.51634997</v>
      </c>
      <c r="E20" s="100">
        <v>363968964.63151348</v>
      </c>
      <c r="F20" s="256"/>
      <c r="G20" s="80">
        <f>'1.1.sz.mell.'!C85+'1.1.sz.mell.'!C97</f>
        <v>355022227</v>
      </c>
      <c r="H20" s="80">
        <f>G20*1.005</f>
        <v>356797338.13499999</v>
      </c>
      <c r="I20" s="80">
        <f t="shared" ref="I20:J20" si="10">H20*1.01</f>
        <v>360365311.51634997</v>
      </c>
      <c r="J20" s="80">
        <f t="shared" si="10"/>
        <v>363968964.63151348</v>
      </c>
    </row>
    <row r="21" spans="1:10" ht="12" customHeight="1" thickBot="1" x14ac:dyDescent="0.3">
      <c r="A21" s="258" t="s">
        <v>10</v>
      </c>
      <c r="B21" s="259" t="s">
        <v>370</v>
      </c>
      <c r="C21" s="260">
        <f>+C22+C23+C24</f>
        <v>830000</v>
      </c>
      <c r="D21" s="260">
        <f>+D22+D23+D24</f>
        <v>1000000</v>
      </c>
      <c r="E21" s="261">
        <f>+E22+E23+E24</f>
        <v>950000</v>
      </c>
      <c r="H21" s="80">
        <f t="shared" ref="H21:J21" si="11">G21*1.01</f>
        <v>0</v>
      </c>
      <c r="I21" s="80">
        <f t="shared" si="11"/>
        <v>0</v>
      </c>
      <c r="J21" s="80">
        <f t="shared" si="11"/>
        <v>0</v>
      </c>
    </row>
    <row r="22" spans="1:10" ht="12" customHeight="1" x14ac:dyDescent="0.25">
      <c r="A22" s="81" t="s">
        <v>12</v>
      </c>
      <c r="B22" s="19" t="s">
        <v>61</v>
      </c>
      <c r="C22" s="262">
        <v>830000</v>
      </c>
      <c r="D22" s="262">
        <v>1000000</v>
      </c>
      <c r="E22" s="263">
        <v>950000</v>
      </c>
      <c r="G22" s="69">
        <f>'1.1.sz.mell.'!C92</f>
        <v>830000</v>
      </c>
      <c r="H22" s="80">
        <f t="shared" ref="H22:J22" si="12">G22*1.01</f>
        <v>838300</v>
      </c>
      <c r="I22" s="80">
        <f t="shared" si="12"/>
        <v>846683</v>
      </c>
      <c r="J22" s="80">
        <f t="shared" si="12"/>
        <v>855149.83</v>
      </c>
    </row>
    <row r="23" spans="1:10" ht="12" customHeight="1" x14ac:dyDescent="0.25">
      <c r="A23" s="81" t="s">
        <v>14</v>
      </c>
      <c r="B23" s="120" t="s">
        <v>62</v>
      </c>
      <c r="C23" s="264"/>
      <c r="D23" s="264"/>
      <c r="E23" s="62"/>
    </row>
    <row r="24" spans="1:10" ht="12" customHeight="1" thickBot="1" x14ac:dyDescent="0.3">
      <c r="A24" s="81" t="s">
        <v>16</v>
      </c>
      <c r="B24" s="121" t="s">
        <v>233</v>
      </c>
      <c r="C24" s="264"/>
      <c r="D24" s="264"/>
      <c r="E24" s="62"/>
    </row>
    <row r="25" spans="1:10" ht="12" customHeight="1" thickBot="1" x14ac:dyDescent="0.3">
      <c r="A25" s="78" t="s">
        <v>20</v>
      </c>
      <c r="B25" s="24" t="s">
        <v>371</v>
      </c>
      <c r="C25" s="265">
        <f>+C20+C21</f>
        <v>357627338.13499999</v>
      </c>
      <c r="D25" s="265">
        <f>+D20+D21</f>
        <v>361365311.51634997</v>
      </c>
      <c r="E25" s="266">
        <f>+E20+E21</f>
        <v>364918964.63151348</v>
      </c>
    </row>
    <row r="26" spans="1:10" ht="15" customHeight="1" thickBot="1" x14ac:dyDescent="0.3">
      <c r="A26" s="78" t="s">
        <v>22</v>
      </c>
      <c r="B26" s="24" t="s">
        <v>372</v>
      </c>
      <c r="C26" s="267"/>
      <c r="D26" s="267"/>
      <c r="E26" s="268"/>
      <c r="F26" s="125"/>
      <c r="G26" s="69">
        <f>'1.1.sz.mell.'!C122</f>
        <v>0</v>
      </c>
    </row>
    <row r="27" spans="1:10" s="80" customFormat="1" ht="12.95" customHeight="1" thickBot="1" x14ac:dyDescent="0.25">
      <c r="A27" s="126" t="s">
        <v>29</v>
      </c>
      <c r="B27" s="127" t="s">
        <v>373</v>
      </c>
      <c r="C27" s="269">
        <f>+C25+C26</f>
        <v>357627338.13499999</v>
      </c>
      <c r="D27" s="269">
        <f>+D25+D26</f>
        <v>361365311.51634997</v>
      </c>
      <c r="E27" s="270">
        <f>+E25+E26</f>
        <v>364918964.63151348</v>
      </c>
      <c r="G27" s="271"/>
    </row>
    <row r="28" spans="1:10" x14ac:dyDescent="0.25">
      <c r="C28" s="128"/>
    </row>
    <row r="29" spans="1:10" x14ac:dyDescent="0.25">
      <c r="C29" s="128"/>
    </row>
    <row r="30" spans="1:10" x14ac:dyDescent="0.25">
      <c r="C30" s="128"/>
    </row>
    <row r="31" spans="1:10" ht="16.5" customHeight="1" x14ac:dyDescent="0.25">
      <c r="C31" s="322"/>
      <c r="D31" s="322"/>
      <c r="E31" s="322"/>
    </row>
    <row r="32" spans="1:10" x14ac:dyDescent="0.25">
      <c r="C32" s="128"/>
    </row>
    <row r="33" spans="3:6" x14ac:dyDescent="0.25">
      <c r="C33" s="128"/>
    </row>
    <row r="34" spans="3:6" s="128" customFormat="1" x14ac:dyDescent="0.25">
      <c r="F34" s="69"/>
    </row>
    <row r="35" spans="3:6" s="128" customFormat="1" x14ac:dyDescent="0.25">
      <c r="F35" s="69"/>
    </row>
    <row r="36" spans="3:6" s="128" customFormat="1" x14ac:dyDescent="0.25">
      <c r="F36" s="69"/>
    </row>
    <row r="37" spans="3:6" s="128" customFormat="1" x14ac:dyDescent="0.25">
      <c r="F37" s="69"/>
    </row>
    <row r="38" spans="3:6" s="128" customFormat="1" x14ac:dyDescent="0.25">
      <c r="F38" s="69"/>
    </row>
    <row r="39" spans="3:6" s="128" customFormat="1" x14ac:dyDescent="0.25">
      <c r="F39" s="69"/>
    </row>
    <row r="40" spans="3:6" s="128" customFormat="1" x14ac:dyDescent="0.25">
      <c r="F40" s="69"/>
    </row>
  </sheetData>
  <mergeCells count="4">
    <mergeCell ref="A1:E1"/>
    <mergeCell ref="A2:B2"/>
    <mergeCell ref="A16:E16"/>
    <mergeCell ref="A17:B17"/>
  </mergeCells>
  <phoneticPr fontId="3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B33"/>
  <sheetViews>
    <sheetView workbookViewId="0">
      <selection activeCell="G20" sqref="G20"/>
    </sheetView>
  </sheetViews>
  <sheetFormatPr defaultRowHeight="15.75" x14ac:dyDescent="0.25"/>
  <cols>
    <col min="1" max="1" width="4.140625" style="191" customWidth="1"/>
    <col min="2" max="2" width="24.7109375" style="190" customWidth="1"/>
    <col min="3" max="14" width="9.28515625" style="190" bestFit="1" customWidth="1"/>
    <col min="15" max="15" width="10.42578125" style="191" bestFit="1" customWidth="1"/>
    <col min="16" max="16" width="9.140625" style="190"/>
    <col min="17" max="17" width="11.28515625" style="336" customWidth="1"/>
    <col min="18" max="18" width="12.42578125" style="336" customWidth="1"/>
    <col min="19" max="20" width="9.140625" style="336" customWidth="1"/>
    <col min="21" max="28" width="9.140625" style="336"/>
    <col min="29" max="256" width="9.140625" style="190"/>
    <col min="257" max="257" width="4.140625" style="190" customWidth="1"/>
    <col min="258" max="258" width="24.7109375" style="190" customWidth="1"/>
    <col min="259" max="260" width="7.7109375" style="190" customWidth="1"/>
    <col min="261" max="261" width="8.140625" style="190" customWidth="1"/>
    <col min="262" max="262" width="7.5703125" style="190" customWidth="1"/>
    <col min="263" max="263" width="7.42578125" style="190" customWidth="1"/>
    <col min="264" max="264" width="7.5703125" style="190" customWidth="1"/>
    <col min="265" max="265" width="7" style="190" customWidth="1"/>
    <col min="266" max="270" width="8.140625" style="190" customWidth="1"/>
    <col min="271" max="271" width="10.85546875" style="190" customWidth="1"/>
    <col min="272" max="512" width="9.140625" style="190"/>
    <col min="513" max="513" width="4.140625" style="190" customWidth="1"/>
    <col min="514" max="514" width="24.7109375" style="190" customWidth="1"/>
    <col min="515" max="516" width="7.7109375" style="190" customWidth="1"/>
    <col min="517" max="517" width="8.140625" style="190" customWidth="1"/>
    <col min="518" max="518" width="7.5703125" style="190" customWidth="1"/>
    <col min="519" max="519" width="7.42578125" style="190" customWidth="1"/>
    <col min="520" max="520" width="7.5703125" style="190" customWidth="1"/>
    <col min="521" max="521" width="7" style="190" customWidth="1"/>
    <col min="522" max="526" width="8.140625" style="190" customWidth="1"/>
    <col min="527" max="527" width="10.85546875" style="190" customWidth="1"/>
    <col min="528" max="768" width="9.140625" style="190"/>
    <col min="769" max="769" width="4.140625" style="190" customWidth="1"/>
    <col min="770" max="770" width="24.7109375" style="190" customWidth="1"/>
    <col min="771" max="772" width="7.7109375" style="190" customWidth="1"/>
    <col min="773" max="773" width="8.140625" style="190" customWidth="1"/>
    <col min="774" max="774" width="7.5703125" style="190" customWidth="1"/>
    <col min="775" max="775" width="7.42578125" style="190" customWidth="1"/>
    <col min="776" max="776" width="7.5703125" style="190" customWidth="1"/>
    <col min="777" max="777" width="7" style="190" customWidth="1"/>
    <col min="778" max="782" width="8.140625" style="190" customWidth="1"/>
    <col min="783" max="783" width="10.85546875" style="190" customWidth="1"/>
    <col min="784" max="1024" width="9.140625" style="190"/>
    <col min="1025" max="1025" width="4.140625" style="190" customWidth="1"/>
    <col min="1026" max="1026" width="24.7109375" style="190" customWidth="1"/>
    <col min="1027" max="1028" width="7.7109375" style="190" customWidth="1"/>
    <col min="1029" max="1029" width="8.140625" style="190" customWidth="1"/>
    <col min="1030" max="1030" width="7.5703125" style="190" customWidth="1"/>
    <col min="1031" max="1031" width="7.42578125" style="190" customWidth="1"/>
    <col min="1032" max="1032" width="7.5703125" style="190" customWidth="1"/>
    <col min="1033" max="1033" width="7" style="190" customWidth="1"/>
    <col min="1034" max="1038" width="8.140625" style="190" customWidth="1"/>
    <col min="1039" max="1039" width="10.85546875" style="190" customWidth="1"/>
    <col min="1040" max="1280" width="9.140625" style="190"/>
    <col min="1281" max="1281" width="4.140625" style="190" customWidth="1"/>
    <col min="1282" max="1282" width="24.7109375" style="190" customWidth="1"/>
    <col min="1283" max="1284" width="7.7109375" style="190" customWidth="1"/>
    <col min="1285" max="1285" width="8.140625" style="190" customWidth="1"/>
    <col min="1286" max="1286" width="7.5703125" style="190" customWidth="1"/>
    <col min="1287" max="1287" width="7.42578125" style="190" customWidth="1"/>
    <col min="1288" max="1288" width="7.5703125" style="190" customWidth="1"/>
    <col min="1289" max="1289" width="7" style="190" customWidth="1"/>
    <col min="1290" max="1294" width="8.140625" style="190" customWidth="1"/>
    <col min="1295" max="1295" width="10.85546875" style="190" customWidth="1"/>
    <col min="1296" max="1536" width="9.140625" style="190"/>
    <col min="1537" max="1537" width="4.140625" style="190" customWidth="1"/>
    <col min="1538" max="1538" width="24.7109375" style="190" customWidth="1"/>
    <col min="1539" max="1540" width="7.7109375" style="190" customWidth="1"/>
    <col min="1541" max="1541" width="8.140625" style="190" customWidth="1"/>
    <col min="1542" max="1542" width="7.5703125" style="190" customWidth="1"/>
    <col min="1543" max="1543" width="7.42578125" style="190" customWidth="1"/>
    <col min="1544" max="1544" width="7.5703125" style="190" customWidth="1"/>
    <col min="1545" max="1545" width="7" style="190" customWidth="1"/>
    <col min="1546" max="1550" width="8.140625" style="190" customWidth="1"/>
    <col min="1551" max="1551" width="10.85546875" style="190" customWidth="1"/>
    <col min="1552" max="1792" width="9.140625" style="190"/>
    <col min="1793" max="1793" width="4.140625" style="190" customWidth="1"/>
    <col min="1794" max="1794" width="24.7109375" style="190" customWidth="1"/>
    <col min="1795" max="1796" width="7.7109375" style="190" customWidth="1"/>
    <col min="1797" max="1797" width="8.140625" style="190" customWidth="1"/>
    <col min="1798" max="1798" width="7.5703125" style="190" customWidth="1"/>
    <col min="1799" max="1799" width="7.42578125" style="190" customWidth="1"/>
    <col min="1800" max="1800" width="7.5703125" style="190" customWidth="1"/>
    <col min="1801" max="1801" width="7" style="190" customWidth="1"/>
    <col min="1802" max="1806" width="8.140625" style="190" customWidth="1"/>
    <col min="1807" max="1807" width="10.85546875" style="190" customWidth="1"/>
    <col min="1808" max="2048" width="9.140625" style="190"/>
    <col min="2049" max="2049" width="4.140625" style="190" customWidth="1"/>
    <col min="2050" max="2050" width="24.7109375" style="190" customWidth="1"/>
    <col min="2051" max="2052" width="7.7109375" style="190" customWidth="1"/>
    <col min="2053" max="2053" width="8.140625" style="190" customWidth="1"/>
    <col min="2054" max="2054" width="7.5703125" style="190" customWidth="1"/>
    <col min="2055" max="2055" width="7.42578125" style="190" customWidth="1"/>
    <col min="2056" max="2056" width="7.5703125" style="190" customWidth="1"/>
    <col min="2057" max="2057" width="7" style="190" customWidth="1"/>
    <col min="2058" max="2062" width="8.140625" style="190" customWidth="1"/>
    <col min="2063" max="2063" width="10.85546875" style="190" customWidth="1"/>
    <col min="2064" max="2304" width="9.140625" style="190"/>
    <col min="2305" max="2305" width="4.140625" style="190" customWidth="1"/>
    <col min="2306" max="2306" width="24.7109375" style="190" customWidth="1"/>
    <col min="2307" max="2308" width="7.7109375" style="190" customWidth="1"/>
    <col min="2309" max="2309" width="8.140625" style="190" customWidth="1"/>
    <col min="2310" max="2310" width="7.5703125" style="190" customWidth="1"/>
    <col min="2311" max="2311" width="7.42578125" style="190" customWidth="1"/>
    <col min="2312" max="2312" width="7.5703125" style="190" customWidth="1"/>
    <col min="2313" max="2313" width="7" style="190" customWidth="1"/>
    <col min="2314" max="2318" width="8.140625" style="190" customWidth="1"/>
    <col min="2319" max="2319" width="10.85546875" style="190" customWidth="1"/>
    <col min="2320" max="2560" width="9.140625" style="190"/>
    <col min="2561" max="2561" width="4.140625" style="190" customWidth="1"/>
    <col min="2562" max="2562" width="24.7109375" style="190" customWidth="1"/>
    <col min="2563" max="2564" width="7.7109375" style="190" customWidth="1"/>
    <col min="2565" max="2565" width="8.140625" style="190" customWidth="1"/>
    <col min="2566" max="2566" width="7.5703125" style="190" customWidth="1"/>
    <col min="2567" max="2567" width="7.42578125" style="190" customWidth="1"/>
    <col min="2568" max="2568" width="7.5703125" style="190" customWidth="1"/>
    <col min="2569" max="2569" width="7" style="190" customWidth="1"/>
    <col min="2570" max="2574" width="8.140625" style="190" customWidth="1"/>
    <col min="2575" max="2575" width="10.85546875" style="190" customWidth="1"/>
    <col min="2576" max="2816" width="9.140625" style="190"/>
    <col min="2817" max="2817" width="4.140625" style="190" customWidth="1"/>
    <col min="2818" max="2818" width="24.7109375" style="190" customWidth="1"/>
    <col min="2819" max="2820" width="7.7109375" style="190" customWidth="1"/>
    <col min="2821" max="2821" width="8.140625" style="190" customWidth="1"/>
    <col min="2822" max="2822" width="7.5703125" style="190" customWidth="1"/>
    <col min="2823" max="2823" width="7.42578125" style="190" customWidth="1"/>
    <col min="2824" max="2824" width="7.5703125" style="190" customWidth="1"/>
    <col min="2825" max="2825" width="7" style="190" customWidth="1"/>
    <col min="2826" max="2830" width="8.140625" style="190" customWidth="1"/>
    <col min="2831" max="2831" width="10.85546875" style="190" customWidth="1"/>
    <col min="2832" max="3072" width="9.140625" style="190"/>
    <col min="3073" max="3073" width="4.140625" style="190" customWidth="1"/>
    <col min="3074" max="3074" width="24.7109375" style="190" customWidth="1"/>
    <col min="3075" max="3076" width="7.7109375" style="190" customWidth="1"/>
    <col min="3077" max="3077" width="8.140625" style="190" customWidth="1"/>
    <col min="3078" max="3078" width="7.5703125" style="190" customWidth="1"/>
    <col min="3079" max="3079" width="7.42578125" style="190" customWidth="1"/>
    <col min="3080" max="3080" width="7.5703125" style="190" customWidth="1"/>
    <col min="3081" max="3081" width="7" style="190" customWidth="1"/>
    <col min="3082" max="3086" width="8.140625" style="190" customWidth="1"/>
    <col min="3087" max="3087" width="10.85546875" style="190" customWidth="1"/>
    <col min="3088" max="3328" width="9.140625" style="190"/>
    <col min="3329" max="3329" width="4.140625" style="190" customWidth="1"/>
    <col min="3330" max="3330" width="24.7109375" style="190" customWidth="1"/>
    <col min="3331" max="3332" width="7.7109375" style="190" customWidth="1"/>
    <col min="3333" max="3333" width="8.140625" style="190" customWidth="1"/>
    <col min="3334" max="3334" width="7.5703125" style="190" customWidth="1"/>
    <col min="3335" max="3335" width="7.42578125" style="190" customWidth="1"/>
    <col min="3336" max="3336" width="7.5703125" style="190" customWidth="1"/>
    <col min="3337" max="3337" width="7" style="190" customWidth="1"/>
    <col min="3338" max="3342" width="8.140625" style="190" customWidth="1"/>
    <col min="3343" max="3343" width="10.85546875" style="190" customWidth="1"/>
    <col min="3344" max="3584" width="9.140625" style="190"/>
    <col min="3585" max="3585" width="4.140625" style="190" customWidth="1"/>
    <col min="3586" max="3586" width="24.7109375" style="190" customWidth="1"/>
    <col min="3587" max="3588" width="7.7109375" style="190" customWidth="1"/>
    <col min="3589" max="3589" width="8.140625" style="190" customWidth="1"/>
    <col min="3590" max="3590" width="7.5703125" style="190" customWidth="1"/>
    <col min="3591" max="3591" width="7.42578125" style="190" customWidth="1"/>
    <col min="3592" max="3592" width="7.5703125" style="190" customWidth="1"/>
    <col min="3593" max="3593" width="7" style="190" customWidth="1"/>
    <col min="3594" max="3598" width="8.140625" style="190" customWidth="1"/>
    <col min="3599" max="3599" width="10.85546875" style="190" customWidth="1"/>
    <col min="3600" max="3840" width="9.140625" style="190"/>
    <col min="3841" max="3841" width="4.140625" style="190" customWidth="1"/>
    <col min="3842" max="3842" width="24.7109375" style="190" customWidth="1"/>
    <col min="3843" max="3844" width="7.7109375" style="190" customWidth="1"/>
    <col min="3845" max="3845" width="8.140625" style="190" customWidth="1"/>
    <col min="3846" max="3846" width="7.5703125" style="190" customWidth="1"/>
    <col min="3847" max="3847" width="7.42578125" style="190" customWidth="1"/>
    <col min="3848" max="3848" width="7.5703125" style="190" customWidth="1"/>
    <col min="3849" max="3849" width="7" style="190" customWidth="1"/>
    <col min="3850" max="3854" width="8.140625" style="190" customWidth="1"/>
    <col min="3855" max="3855" width="10.85546875" style="190" customWidth="1"/>
    <col min="3856" max="4096" width="9.140625" style="190"/>
    <col min="4097" max="4097" width="4.140625" style="190" customWidth="1"/>
    <col min="4098" max="4098" width="24.7109375" style="190" customWidth="1"/>
    <col min="4099" max="4100" width="7.7109375" style="190" customWidth="1"/>
    <col min="4101" max="4101" width="8.140625" style="190" customWidth="1"/>
    <col min="4102" max="4102" width="7.5703125" style="190" customWidth="1"/>
    <col min="4103" max="4103" width="7.42578125" style="190" customWidth="1"/>
    <col min="4104" max="4104" width="7.5703125" style="190" customWidth="1"/>
    <col min="4105" max="4105" width="7" style="190" customWidth="1"/>
    <col min="4106" max="4110" width="8.140625" style="190" customWidth="1"/>
    <col min="4111" max="4111" width="10.85546875" style="190" customWidth="1"/>
    <col min="4112" max="4352" width="9.140625" style="190"/>
    <col min="4353" max="4353" width="4.140625" style="190" customWidth="1"/>
    <col min="4354" max="4354" width="24.7109375" style="190" customWidth="1"/>
    <col min="4355" max="4356" width="7.7109375" style="190" customWidth="1"/>
    <col min="4357" max="4357" width="8.140625" style="190" customWidth="1"/>
    <col min="4358" max="4358" width="7.5703125" style="190" customWidth="1"/>
    <col min="4359" max="4359" width="7.42578125" style="190" customWidth="1"/>
    <col min="4360" max="4360" width="7.5703125" style="190" customWidth="1"/>
    <col min="4361" max="4361" width="7" style="190" customWidth="1"/>
    <col min="4362" max="4366" width="8.140625" style="190" customWidth="1"/>
    <col min="4367" max="4367" width="10.85546875" style="190" customWidth="1"/>
    <col min="4368" max="4608" width="9.140625" style="190"/>
    <col min="4609" max="4609" width="4.140625" style="190" customWidth="1"/>
    <col min="4610" max="4610" width="24.7109375" style="190" customWidth="1"/>
    <col min="4611" max="4612" width="7.7109375" style="190" customWidth="1"/>
    <col min="4613" max="4613" width="8.140625" style="190" customWidth="1"/>
    <col min="4614" max="4614" width="7.5703125" style="190" customWidth="1"/>
    <col min="4615" max="4615" width="7.42578125" style="190" customWidth="1"/>
    <col min="4616" max="4616" width="7.5703125" style="190" customWidth="1"/>
    <col min="4617" max="4617" width="7" style="190" customWidth="1"/>
    <col min="4618" max="4622" width="8.140625" style="190" customWidth="1"/>
    <col min="4623" max="4623" width="10.85546875" style="190" customWidth="1"/>
    <col min="4624" max="4864" width="9.140625" style="190"/>
    <col min="4865" max="4865" width="4.140625" style="190" customWidth="1"/>
    <col min="4866" max="4866" width="24.7109375" style="190" customWidth="1"/>
    <col min="4867" max="4868" width="7.7109375" style="190" customWidth="1"/>
    <col min="4869" max="4869" width="8.140625" style="190" customWidth="1"/>
    <col min="4870" max="4870" width="7.5703125" style="190" customWidth="1"/>
    <col min="4871" max="4871" width="7.42578125" style="190" customWidth="1"/>
    <col min="4872" max="4872" width="7.5703125" style="190" customWidth="1"/>
    <col min="4873" max="4873" width="7" style="190" customWidth="1"/>
    <col min="4874" max="4878" width="8.140625" style="190" customWidth="1"/>
    <col min="4879" max="4879" width="10.85546875" style="190" customWidth="1"/>
    <col min="4880" max="5120" width="9.140625" style="190"/>
    <col min="5121" max="5121" width="4.140625" style="190" customWidth="1"/>
    <col min="5122" max="5122" width="24.7109375" style="190" customWidth="1"/>
    <col min="5123" max="5124" width="7.7109375" style="190" customWidth="1"/>
    <col min="5125" max="5125" width="8.140625" style="190" customWidth="1"/>
    <col min="5126" max="5126" width="7.5703125" style="190" customWidth="1"/>
    <col min="5127" max="5127" width="7.42578125" style="190" customWidth="1"/>
    <col min="5128" max="5128" width="7.5703125" style="190" customWidth="1"/>
    <col min="5129" max="5129" width="7" style="190" customWidth="1"/>
    <col min="5130" max="5134" width="8.140625" style="190" customWidth="1"/>
    <col min="5135" max="5135" width="10.85546875" style="190" customWidth="1"/>
    <col min="5136" max="5376" width="9.140625" style="190"/>
    <col min="5377" max="5377" width="4.140625" style="190" customWidth="1"/>
    <col min="5378" max="5378" width="24.7109375" style="190" customWidth="1"/>
    <col min="5379" max="5380" width="7.7109375" style="190" customWidth="1"/>
    <col min="5381" max="5381" width="8.140625" style="190" customWidth="1"/>
    <col min="5382" max="5382" width="7.5703125" style="190" customWidth="1"/>
    <col min="5383" max="5383" width="7.42578125" style="190" customWidth="1"/>
    <col min="5384" max="5384" width="7.5703125" style="190" customWidth="1"/>
    <col min="5385" max="5385" width="7" style="190" customWidth="1"/>
    <col min="5386" max="5390" width="8.140625" style="190" customWidth="1"/>
    <col min="5391" max="5391" width="10.85546875" style="190" customWidth="1"/>
    <col min="5392" max="5632" width="9.140625" style="190"/>
    <col min="5633" max="5633" width="4.140625" style="190" customWidth="1"/>
    <col min="5634" max="5634" width="24.7109375" style="190" customWidth="1"/>
    <col min="5635" max="5636" width="7.7109375" style="190" customWidth="1"/>
    <col min="5637" max="5637" width="8.140625" style="190" customWidth="1"/>
    <col min="5638" max="5638" width="7.5703125" style="190" customWidth="1"/>
    <col min="5639" max="5639" width="7.42578125" style="190" customWidth="1"/>
    <col min="5640" max="5640" width="7.5703125" style="190" customWidth="1"/>
    <col min="5641" max="5641" width="7" style="190" customWidth="1"/>
    <col min="5642" max="5646" width="8.140625" style="190" customWidth="1"/>
    <col min="5647" max="5647" width="10.85546875" style="190" customWidth="1"/>
    <col min="5648" max="5888" width="9.140625" style="190"/>
    <col min="5889" max="5889" width="4.140625" style="190" customWidth="1"/>
    <col min="5890" max="5890" width="24.7109375" style="190" customWidth="1"/>
    <col min="5891" max="5892" width="7.7109375" style="190" customWidth="1"/>
    <col min="5893" max="5893" width="8.140625" style="190" customWidth="1"/>
    <col min="5894" max="5894" width="7.5703125" style="190" customWidth="1"/>
    <col min="5895" max="5895" width="7.42578125" style="190" customWidth="1"/>
    <col min="5896" max="5896" width="7.5703125" style="190" customWidth="1"/>
    <col min="5897" max="5897" width="7" style="190" customWidth="1"/>
    <col min="5898" max="5902" width="8.140625" style="190" customWidth="1"/>
    <col min="5903" max="5903" width="10.85546875" style="190" customWidth="1"/>
    <col min="5904" max="6144" width="9.140625" style="190"/>
    <col min="6145" max="6145" width="4.140625" style="190" customWidth="1"/>
    <col min="6146" max="6146" width="24.7109375" style="190" customWidth="1"/>
    <col min="6147" max="6148" width="7.7109375" style="190" customWidth="1"/>
    <col min="6149" max="6149" width="8.140625" style="190" customWidth="1"/>
    <col min="6150" max="6150" width="7.5703125" style="190" customWidth="1"/>
    <col min="6151" max="6151" width="7.42578125" style="190" customWidth="1"/>
    <col min="6152" max="6152" width="7.5703125" style="190" customWidth="1"/>
    <col min="6153" max="6153" width="7" style="190" customWidth="1"/>
    <col min="6154" max="6158" width="8.140625" style="190" customWidth="1"/>
    <col min="6159" max="6159" width="10.85546875" style="190" customWidth="1"/>
    <col min="6160" max="6400" width="9.140625" style="190"/>
    <col min="6401" max="6401" width="4.140625" style="190" customWidth="1"/>
    <col min="6402" max="6402" width="24.7109375" style="190" customWidth="1"/>
    <col min="6403" max="6404" width="7.7109375" style="190" customWidth="1"/>
    <col min="6405" max="6405" width="8.140625" style="190" customWidth="1"/>
    <col min="6406" max="6406" width="7.5703125" style="190" customWidth="1"/>
    <col min="6407" max="6407" width="7.42578125" style="190" customWidth="1"/>
    <col min="6408" max="6408" width="7.5703125" style="190" customWidth="1"/>
    <col min="6409" max="6409" width="7" style="190" customWidth="1"/>
    <col min="6410" max="6414" width="8.140625" style="190" customWidth="1"/>
    <col min="6415" max="6415" width="10.85546875" style="190" customWidth="1"/>
    <col min="6416" max="6656" width="9.140625" style="190"/>
    <col min="6657" max="6657" width="4.140625" style="190" customWidth="1"/>
    <col min="6658" max="6658" width="24.7109375" style="190" customWidth="1"/>
    <col min="6659" max="6660" width="7.7109375" style="190" customWidth="1"/>
    <col min="6661" max="6661" width="8.140625" style="190" customWidth="1"/>
    <col min="6662" max="6662" width="7.5703125" style="190" customWidth="1"/>
    <col min="6663" max="6663" width="7.42578125" style="190" customWidth="1"/>
    <col min="6664" max="6664" width="7.5703125" style="190" customWidth="1"/>
    <col min="6665" max="6665" width="7" style="190" customWidth="1"/>
    <col min="6666" max="6670" width="8.140625" style="190" customWidth="1"/>
    <col min="6671" max="6671" width="10.85546875" style="190" customWidth="1"/>
    <col min="6672" max="6912" width="9.140625" style="190"/>
    <col min="6913" max="6913" width="4.140625" style="190" customWidth="1"/>
    <col min="6914" max="6914" width="24.7109375" style="190" customWidth="1"/>
    <col min="6915" max="6916" width="7.7109375" style="190" customWidth="1"/>
    <col min="6917" max="6917" width="8.140625" style="190" customWidth="1"/>
    <col min="6918" max="6918" width="7.5703125" style="190" customWidth="1"/>
    <col min="6919" max="6919" width="7.42578125" style="190" customWidth="1"/>
    <col min="6920" max="6920" width="7.5703125" style="190" customWidth="1"/>
    <col min="6921" max="6921" width="7" style="190" customWidth="1"/>
    <col min="6922" max="6926" width="8.140625" style="190" customWidth="1"/>
    <col min="6927" max="6927" width="10.85546875" style="190" customWidth="1"/>
    <col min="6928" max="7168" width="9.140625" style="190"/>
    <col min="7169" max="7169" width="4.140625" style="190" customWidth="1"/>
    <col min="7170" max="7170" width="24.7109375" style="190" customWidth="1"/>
    <col min="7171" max="7172" width="7.7109375" style="190" customWidth="1"/>
    <col min="7173" max="7173" width="8.140625" style="190" customWidth="1"/>
    <col min="7174" max="7174" width="7.5703125" style="190" customWidth="1"/>
    <col min="7175" max="7175" width="7.42578125" style="190" customWidth="1"/>
    <col min="7176" max="7176" width="7.5703125" style="190" customWidth="1"/>
    <col min="7177" max="7177" width="7" style="190" customWidth="1"/>
    <col min="7178" max="7182" width="8.140625" style="190" customWidth="1"/>
    <col min="7183" max="7183" width="10.85546875" style="190" customWidth="1"/>
    <col min="7184" max="7424" width="9.140625" style="190"/>
    <col min="7425" max="7425" width="4.140625" style="190" customWidth="1"/>
    <col min="7426" max="7426" width="24.7109375" style="190" customWidth="1"/>
    <col min="7427" max="7428" width="7.7109375" style="190" customWidth="1"/>
    <col min="7429" max="7429" width="8.140625" style="190" customWidth="1"/>
    <col min="7430" max="7430" width="7.5703125" style="190" customWidth="1"/>
    <col min="7431" max="7431" width="7.42578125" style="190" customWidth="1"/>
    <col min="7432" max="7432" width="7.5703125" style="190" customWidth="1"/>
    <col min="7433" max="7433" width="7" style="190" customWidth="1"/>
    <col min="7434" max="7438" width="8.140625" style="190" customWidth="1"/>
    <col min="7439" max="7439" width="10.85546875" style="190" customWidth="1"/>
    <col min="7440" max="7680" width="9.140625" style="190"/>
    <col min="7681" max="7681" width="4.140625" style="190" customWidth="1"/>
    <col min="7682" max="7682" width="24.7109375" style="190" customWidth="1"/>
    <col min="7683" max="7684" width="7.7109375" style="190" customWidth="1"/>
    <col min="7685" max="7685" width="8.140625" style="190" customWidth="1"/>
    <col min="7686" max="7686" width="7.5703125" style="190" customWidth="1"/>
    <col min="7687" max="7687" width="7.42578125" style="190" customWidth="1"/>
    <col min="7688" max="7688" width="7.5703125" style="190" customWidth="1"/>
    <col min="7689" max="7689" width="7" style="190" customWidth="1"/>
    <col min="7690" max="7694" width="8.140625" style="190" customWidth="1"/>
    <col min="7695" max="7695" width="10.85546875" style="190" customWidth="1"/>
    <col min="7696" max="7936" width="9.140625" style="190"/>
    <col min="7937" max="7937" width="4.140625" style="190" customWidth="1"/>
    <col min="7938" max="7938" width="24.7109375" style="190" customWidth="1"/>
    <col min="7939" max="7940" width="7.7109375" style="190" customWidth="1"/>
    <col min="7941" max="7941" width="8.140625" style="190" customWidth="1"/>
    <col min="7942" max="7942" width="7.5703125" style="190" customWidth="1"/>
    <col min="7943" max="7943" width="7.42578125" style="190" customWidth="1"/>
    <col min="7944" max="7944" width="7.5703125" style="190" customWidth="1"/>
    <col min="7945" max="7945" width="7" style="190" customWidth="1"/>
    <col min="7946" max="7950" width="8.140625" style="190" customWidth="1"/>
    <col min="7951" max="7951" width="10.85546875" style="190" customWidth="1"/>
    <col min="7952" max="8192" width="9.140625" style="190"/>
    <col min="8193" max="8193" width="4.140625" style="190" customWidth="1"/>
    <col min="8194" max="8194" width="24.7109375" style="190" customWidth="1"/>
    <col min="8195" max="8196" width="7.7109375" style="190" customWidth="1"/>
    <col min="8197" max="8197" width="8.140625" style="190" customWidth="1"/>
    <col min="8198" max="8198" width="7.5703125" style="190" customWidth="1"/>
    <col min="8199" max="8199" width="7.42578125" style="190" customWidth="1"/>
    <col min="8200" max="8200" width="7.5703125" style="190" customWidth="1"/>
    <col min="8201" max="8201" width="7" style="190" customWidth="1"/>
    <col min="8202" max="8206" width="8.140625" style="190" customWidth="1"/>
    <col min="8207" max="8207" width="10.85546875" style="190" customWidth="1"/>
    <col min="8208" max="8448" width="9.140625" style="190"/>
    <col min="8449" max="8449" width="4.140625" style="190" customWidth="1"/>
    <col min="8450" max="8450" width="24.7109375" style="190" customWidth="1"/>
    <col min="8451" max="8452" width="7.7109375" style="190" customWidth="1"/>
    <col min="8453" max="8453" width="8.140625" style="190" customWidth="1"/>
    <col min="8454" max="8454" width="7.5703125" style="190" customWidth="1"/>
    <col min="8455" max="8455" width="7.42578125" style="190" customWidth="1"/>
    <col min="8456" max="8456" width="7.5703125" style="190" customWidth="1"/>
    <col min="8457" max="8457" width="7" style="190" customWidth="1"/>
    <col min="8458" max="8462" width="8.140625" style="190" customWidth="1"/>
    <col min="8463" max="8463" width="10.85546875" style="190" customWidth="1"/>
    <col min="8464" max="8704" width="9.140625" style="190"/>
    <col min="8705" max="8705" width="4.140625" style="190" customWidth="1"/>
    <col min="8706" max="8706" width="24.7109375" style="190" customWidth="1"/>
    <col min="8707" max="8708" width="7.7109375" style="190" customWidth="1"/>
    <col min="8709" max="8709" width="8.140625" style="190" customWidth="1"/>
    <col min="8710" max="8710" width="7.5703125" style="190" customWidth="1"/>
    <col min="8711" max="8711" width="7.42578125" style="190" customWidth="1"/>
    <col min="8712" max="8712" width="7.5703125" style="190" customWidth="1"/>
    <col min="8713" max="8713" width="7" style="190" customWidth="1"/>
    <col min="8714" max="8718" width="8.140625" style="190" customWidth="1"/>
    <col min="8719" max="8719" width="10.85546875" style="190" customWidth="1"/>
    <col min="8720" max="8960" width="9.140625" style="190"/>
    <col min="8961" max="8961" width="4.140625" style="190" customWidth="1"/>
    <col min="8962" max="8962" width="24.7109375" style="190" customWidth="1"/>
    <col min="8963" max="8964" width="7.7109375" style="190" customWidth="1"/>
    <col min="8965" max="8965" width="8.140625" style="190" customWidth="1"/>
    <col min="8966" max="8966" width="7.5703125" style="190" customWidth="1"/>
    <col min="8967" max="8967" width="7.42578125" style="190" customWidth="1"/>
    <col min="8968" max="8968" width="7.5703125" style="190" customWidth="1"/>
    <col min="8969" max="8969" width="7" style="190" customWidth="1"/>
    <col min="8970" max="8974" width="8.140625" style="190" customWidth="1"/>
    <col min="8975" max="8975" width="10.85546875" style="190" customWidth="1"/>
    <col min="8976" max="9216" width="9.140625" style="190"/>
    <col min="9217" max="9217" width="4.140625" style="190" customWidth="1"/>
    <col min="9218" max="9218" width="24.7109375" style="190" customWidth="1"/>
    <col min="9219" max="9220" width="7.7109375" style="190" customWidth="1"/>
    <col min="9221" max="9221" width="8.140625" style="190" customWidth="1"/>
    <col min="9222" max="9222" width="7.5703125" style="190" customWidth="1"/>
    <col min="9223" max="9223" width="7.42578125" style="190" customWidth="1"/>
    <col min="9224" max="9224" width="7.5703125" style="190" customWidth="1"/>
    <col min="9225" max="9225" width="7" style="190" customWidth="1"/>
    <col min="9226" max="9230" width="8.140625" style="190" customWidth="1"/>
    <col min="9231" max="9231" width="10.85546875" style="190" customWidth="1"/>
    <col min="9232" max="9472" width="9.140625" style="190"/>
    <col min="9473" max="9473" width="4.140625" style="190" customWidth="1"/>
    <col min="9474" max="9474" width="24.7109375" style="190" customWidth="1"/>
    <col min="9475" max="9476" width="7.7109375" style="190" customWidth="1"/>
    <col min="9477" max="9477" width="8.140625" style="190" customWidth="1"/>
    <col min="9478" max="9478" width="7.5703125" style="190" customWidth="1"/>
    <col min="9479" max="9479" width="7.42578125" style="190" customWidth="1"/>
    <col min="9480" max="9480" width="7.5703125" style="190" customWidth="1"/>
    <col min="9481" max="9481" width="7" style="190" customWidth="1"/>
    <col min="9482" max="9486" width="8.140625" style="190" customWidth="1"/>
    <col min="9487" max="9487" width="10.85546875" style="190" customWidth="1"/>
    <col min="9488" max="9728" width="9.140625" style="190"/>
    <col min="9729" max="9729" width="4.140625" style="190" customWidth="1"/>
    <col min="9730" max="9730" width="24.7109375" style="190" customWidth="1"/>
    <col min="9731" max="9732" width="7.7109375" style="190" customWidth="1"/>
    <col min="9733" max="9733" width="8.140625" style="190" customWidth="1"/>
    <col min="9734" max="9734" width="7.5703125" style="190" customWidth="1"/>
    <col min="9735" max="9735" width="7.42578125" style="190" customWidth="1"/>
    <col min="9736" max="9736" width="7.5703125" style="190" customWidth="1"/>
    <col min="9737" max="9737" width="7" style="190" customWidth="1"/>
    <col min="9738" max="9742" width="8.140625" style="190" customWidth="1"/>
    <col min="9743" max="9743" width="10.85546875" style="190" customWidth="1"/>
    <col min="9744" max="9984" width="9.140625" style="190"/>
    <col min="9985" max="9985" width="4.140625" style="190" customWidth="1"/>
    <col min="9986" max="9986" width="24.7109375" style="190" customWidth="1"/>
    <col min="9987" max="9988" width="7.7109375" style="190" customWidth="1"/>
    <col min="9989" max="9989" width="8.140625" style="190" customWidth="1"/>
    <col min="9990" max="9990" width="7.5703125" style="190" customWidth="1"/>
    <col min="9991" max="9991" width="7.42578125" style="190" customWidth="1"/>
    <col min="9992" max="9992" width="7.5703125" style="190" customWidth="1"/>
    <col min="9993" max="9993" width="7" style="190" customWidth="1"/>
    <col min="9994" max="9998" width="8.140625" style="190" customWidth="1"/>
    <col min="9999" max="9999" width="10.85546875" style="190" customWidth="1"/>
    <col min="10000" max="10240" width="9.140625" style="190"/>
    <col min="10241" max="10241" width="4.140625" style="190" customWidth="1"/>
    <col min="10242" max="10242" width="24.7109375" style="190" customWidth="1"/>
    <col min="10243" max="10244" width="7.7109375" style="190" customWidth="1"/>
    <col min="10245" max="10245" width="8.140625" style="190" customWidth="1"/>
    <col min="10246" max="10246" width="7.5703125" style="190" customWidth="1"/>
    <col min="10247" max="10247" width="7.42578125" style="190" customWidth="1"/>
    <col min="10248" max="10248" width="7.5703125" style="190" customWidth="1"/>
    <col min="10249" max="10249" width="7" style="190" customWidth="1"/>
    <col min="10250" max="10254" width="8.140625" style="190" customWidth="1"/>
    <col min="10255" max="10255" width="10.85546875" style="190" customWidth="1"/>
    <col min="10256" max="10496" width="9.140625" style="190"/>
    <col min="10497" max="10497" width="4.140625" style="190" customWidth="1"/>
    <col min="10498" max="10498" width="24.7109375" style="190" customWidth="1"/>
    <col min="10499" max="10500" width="7.7109375" style="190" customWidth="1"/>
    <col min="10501" max="10501" width="8.140625" style="190" customWidth="1"/>
    <col min="10502" max="10502" width="7.5703125" style="190" customWidth="1"/>
    <col min="10503" max="10503" width="7.42578125" style="190" customWidth="1"/>
    <col min="10504" max="10504" width="7.5703125" style="190" customWidth="1"/>
    <col min="10505" max="10505" width="7" style="190" customWidth="1"/>
    <col min="10506" max="10510" width="8.140625" style="190" customWidth="1"/>
    <col min="10511" max="10511" width="10.85546875" style="190" customWidth="1"/>
    <col min="10512" max="10752" width="9.140625" style="190"/>
    <col min="10753" max="10753" width="4.140625" style="190" customWidth="1"/>
    <col min="10754" max="10754" width="24.7109375" style="190" customWidth="1"/>
    <col min="10755" max="10756" width="7.7109375" style="190" customWidth="1"/>
    <col min="10757" max="10757" width="8.140625" style="190" customWidth="1"/>
    <col min="10758" max="10758" width="7.5703125" style="190" customWidth="1"/>
    <col min="10759" max="10759" width="7.42578125" style="190" customWidth="1"/>
    <col min="10760" max="10760" width="7.5703125" style="190" customWidth="1"/>
    <col min="10761" max="10761" width="7" style="190" customWidth="1"/>
    <col min="10762" max="10766" width="8.140625" style="190" customWidth="1"/>
    <col min="10767" max="10767" width="10.85546875" style="190" customWidth="1"/>
    <col min="10768" max="11008" width="9.140625" style="190"/>
    <col min="11009" max="11009" width="4.140625" style="190" customWidth="1"/>
    <col min="11010" max="11010" width="24.7109375" style="190" customWidth="1"/>
    <col min="11011" max="11012" width="7.7109375" style="190" customWidth="1"/>
    <col min="11013" max="11013" width="8.140625" style="190" customWidth="1"/>
    <col min="11014" max="11014" width="7.5703125" style="190" customWidth="1"/>
    <col min="11015" max="11015" width="7.42578125" style="190" customWidth="1"/>
    <col min="11016" max="11016" width="7.5703125" style="190" customWidth="1"/>
    <col min="11017" max="11017" width="7" style="190" customWidth="1"/>
    <col min="11018" max="11022" width="8.140625" style="190" customWidth="1"/>
    <col min="11023" max="11023" width="10.85546875" style="190" customWidth="1"/>
    <col min="11024" max="11264" width="9.140625" style="190"/>
    <col min="11265" max="11265" width="4.140625" style="190" customWidth="1"/>
    <col min="11266" max="11266" width="24.7109375" style="190" customWidth="1"/>
    <col min="11267" max="11268" width="7.7109375" style="190" customWidth="1"/>
    <col min="11269" max="11269" width="8.140625" style="190" customWidth="1"/>
    <col min="11270" max="11270" width="7.5703125" style="190" customWidth="1"/>
    <col min="11271" max="11271" width="7.42578125" style="190" customWidth="1"/>
    <col min="11272" max="11272" width="7.5703125" style="190" customWidth="1"/>
    <col min="11273" max="11273" width="7" style="190" customWidth="1"/>
    <col min="11274" max="11278" width="8.140625" style="190" customWidth="1"/>
    <col min="11279" max="11279" width="10.85546875" style="190" customWidth="1"/>
    <col min="11280" max="11520" width="9.140625" style="190"/>
    <col min="11521" max="11521" width="4.140625" style="190" customWidth="1"/>
    <col min="11522" max="11522" width="24.7109375" style="190" customWidth="1"/>
    <col min="11523" max="11524" width="7.7109375" style="190" customWidth="1"/>
    <col min="11525" max="11525" width="8.140625" style="190" customWidth="1"/>
    <col min="11526" max="11526" width="7.5703125" style="190" customWidth="1"/>
    <col min="11527" max="11527" width="7.42578125" style="190" customWidth="1"/>
    <col min="11528" max="11528" width="7.5703125" style="190" customWidth="1"/>
    <col min="11529" max="11529" width="7" style="190" customWidth="1"/>
    <col min="11530" max="11534" width="8.140625" style="190" customWidth="1"/>
    <col min="11535" max="11535" width="10.85546875" style="190" customWidth="1"/>
    <col min="11536" max="11776" width="9.140625" style="190"/>
    <col min="11777" max="11777" width="4.140625" style="190" customWidth="1"/>
    <col min="11778" max="11778" width="24.7109375" style="190" customWidth="1"/>
    <col min="11779" max="11780" width="7.7109375" style="190" customWidth="1"/>
    <col min="11781" max="11781" width="8.140625" style="190" customWidth="1"/>
    <col min="11782" max="11782" width="7.5703125" style="190" customWidth="1"/>
    <col min="11783" max="11783" width="7.42578125" style="190" customWidth="1"/>
    <col min="11784" max="11784" width="7.5703125" style="190" customWidth="1"/>
    <col min="11785" max="11785" width="7" style="190" customWidth="1"/>
    <col min="11786" max="11790" width="8.140625" style="190" customWidth="1"/>
    <col min="11791" max="11791" width="10.85546875" style="190" customWidth="1"/>
    <col min="11792" max="12032" width="9.140625" style="190"/>
    <col min="12033" max="12033" width="4.140625" style="190" customWidth="1"/>
    <col min="12034" max="12034" width="24.7109375" style="190" customWidth="1"/>
    <col min="12035" max="12036" width="7.7109375" style="190" customWidth="1"/>
    <col min="12037" max="12037" width="8.140625" style="190" customWidth="1"/>
    <col min="12038" max="12038" width="7.5703125" style="190" customWidth="1"/>
    <col min="12039" max="12039" width="7.42578125" style="190" customWidth="1"/>
    <col min="12040" max="12040" width="7.5703125" style="190" customWidth="1"/>
    <col min="12041" max="12041" width="7" style="190" customWidth="1"/>
    <col min="12042" max="12046" width="8.140625" style="190" customWidth="1"/>
    <col min="12047" max="12047" width="10.85546875" style="190" customWidth="1"/>
    <col min="12048" max="12288" width="9.140625" style="190"/>
    <col min="12289" max="12289" width="4.140625" style="190" customWidth="1"/>
    <col min="12290" max="12290" width="24.7109375" style="190" customWidth="1"/>
    <col min="12291" max="12292" width="7.7109375" style="190" customWidth="1"/>
    <col min="12293" max="12293" width="8.140625" style="190" customWidth="1"/>
    <col min="12294" max="12294" width="7.5703125" style="190" customWidth="1"/>
    <col min="12295" max="12295" width="7.42578125" style="190" customWidth="1"/>
    <col min="12296" max="12296" width="7.5703125" style="190" customWidth="1"/>
    <col min="12297" max="12297" width="7" style="190" customWidth="1"/>
    <col min="12298" max="12302" width="8.140625" style="190" customWidth="1"/>
    <col min="12303" max="12303" width="10.85546875" style="190" customWidth="1"/>
    <col min="12304" max="12544" width="9.140625" style="190"/>
    <col min="12545" max="12545" width="4.140625" style="190" customWidth="1"/>
    <col min="12546" max="12546" width="24.7109375" style="190" customWidth="1"/>
    <col min="12547" max="12548" width="7.7109375" style="190" customWidth="1"/>
    <col min="12549" max="12549" width="8.140625" style="190" customWidth="1"/>
    <col min="12550" max="12550" width="7.5703125" style="190" customWidth="1"/>
    <col min="12551" max="12551" width="7.42578125" style="190" customWidth="1"/>
    <col min="12552" max="12552" width="7.5703125" style="190" customWidth="1"/>
    <col min="12553" max="12553" width="7" style="190" customWidth="1"/>
    <col min="12554" max="12558" width="8.140625" style="190" customWidth="1"/>
    <col min="12559" max="12559" width="10.85546875" style="190" customWidth="1"/>
    <col min="12560" max="12800" width="9.140625" style="190"/>
    <col min="12801" max="12801" width="4.140625" style="190" customWidth="1"/>
    <col min="12802" max="12802" width="24.7109375" style="190" customWidth="1"/>
    <col min="12803" max="12804" width="7.7109375" style="190" customWidth="1"/>
    <col min="12805" max="12805" width="8.140625" style="190" customWidth="1"/>
    <col min="12806" max="12806" width="7.5703125" style="190" customWidth="1"/>
    <col min="12807" max="12807" width="7.42578125" style="190" customWidth="1"/>
    <col min="12808" max="12808" width="7.5703125" style="190" customWidth="1"/>
    <col min="12809" max="12809" width="7" style="190" customWidth="1"/>
    <col min="12810" max="12814" width="8.140625" style="190" customWidth="1"/>
    <col min="12815" max="12815" width="10.85546875" style="190" customWidth="1"/>
    <col min="12816" max="13056" width="9.140625" style="190"/>
    <col min="13057" max="13057" width="4.140625" style="190" customWidth="1"/>
    <col min="13058" max="13058" width="24.7109375" style="190" customWidth="1"/>
    <col min="13059" max="13060" width="7.7109375" style="190" customWidth="1"/>
    <col min="13061" max="13061" width="8.140625" style="190" customWidth="1"/>
    <col min="13062" max="13062" width="7.5703125" style="190" customWidth="1"/>
    <col min="13063" max="13063" width="7.42578125" style="190" customWidth="1"/>
    <col min="13064" max="13064" width="7.5703125" style="190" customWidth="1"/>
    <col min="13065" max="13065" width="7" style="190" customWidth="1"/>
    <col min="13066" max="13070" width="8.140625" style="190" customWidth="1"/>
    <col min="13071" max="13071" width="10.85546875" style="190" customWidth="1"/>
    <col min="13072" max="13312" width="9.140625" style="190"/>
    <col min="13313" max="13313" width="4.140625" style="190" customWidth="1"/>
    <col min="13314" max="13314" width="24.7109375" style="190" customWidth="1"/>
    <col min="13315" max="13316" width="7.7109375" style="190" customWidth="1"/>
    <col min="13317" max="13317" width="8.140625" style="190" customWidth="1"/>
    <col min="13318" max="13318" width="7.5703125" style="190" customWidth="1"/>
    <col min="13319" max="13319" width="7.42578125" style="190" customWidth="1"/>
    <col min="13320" max="13320" width="7.5703125" style="190" customWidth="1"/>
    <col min="13321" max="13321" width="7" style="190" customWidth="1"/>
    <col min="13322" max="13326" width="8.140625" style="190" customWidth="1"/>
    <col min="13327" max="13327" width="10.85546875" style="190" customWidth="1"/>
    <col min="13328" max="13568" width="9.140625" style="190"/>
    <col min="13569" max="13569" width="4.140625" style="190" customWidth="1"/>
    <col min="13570" max="13570" width="24.7109375" style="190" customWidth="1"/>
    <col min="13571" max="13572" width="7.7109375" style="190" customWidth="1"/>
    <col min="13573" max="13573" width="8.140625" style="190" customWidth="1"/>
    <col min="13574" max="13574" width="7.5703125" style="190" customWidth="1"/>
    <col min="13575" max="13575" width="7.42578125" style="190" customWidth="1"/>
    <col min="13576" max="13576" width="7.5703125" style="190" customWidth="1"/>
    <col min="13577" max="13577" width="7" style="190" customWidth="1"/>
    <col min="13578" max="13582" width="8.140625" style="190" customWidth="1"/>
    <col min="13583" max="13583" width="10.85546875" style="190" customWidth="1"/>
    <col min="13584" max="13824" width="9.140625" style="190"/>
    <col min="13825" max="13825" width="4.140625" style="190" customWidth="1"/>
    <col min="13826" max="13826" width="24.7109375" style="190" customWidth="1"/>
    <col min="13827" max="13828" width="7.7109375" style="190" customWidth="1"/>
    <col min="13829" max="13829" width="8.140625" style="190" customWidth="1"/>
    <col min="13830" max="13830" width="7.5703125" style="190" customWidth="1"/>
    <col min="13831" max="13831" width="7.42578125" style="190" customWidth="1"/>
    <col min="13832" max="13832" width="7.5703125" style="190" customWidth="1"/>
    <col min="13833" max="13833" width="7" style="190" customWidth="1"/>
    <col min="13834" max="13838" width="8.140625" style="190" customWidth="1"/>
    <col min="13839" max="13839" width="10.85546875" style="190" customWidth="1"/>
    <col min="13840" max="14080" width="9.140625" style="190"/>
    <col min="14081" max="14081" width="4.140625" style="190" customWidth="1"/>
    <col min="14082" max="14082" width="24.7109375" style="190" customWidth="1"/>
    <col min="14083" max="14084" width="7.7109375" style="190" customWidth="1"/>
    <col min="14085" max="14085" width="8.140625" style="190" customWidth="1"/>
    <col min="14086" max="14086" width="7.5703125" style="190" customWidth="1"/>
    <col min="14087" max="14087" width="7.42578125" style="190" customWidth="1"/>
    <col min="14088" max="14088" width="7.5703125" style="190" customWidth="1"/>
    <col min="14089" max="14089" width="7" style="190" customWidth="1"/>
    <col min="14090" max="14094" width="8.140625" style="190" customWidth="1"/>
    <col min="14095" max="14095" width="10.85546875" style="190" customWidth="1"/>
    <col min="14096" max="14336" width="9.140625" style="190"/>
    <col min="14337" max="14337" width="4.140625" style="190" customWidth="1"/>
    <col min="14338" max="14338" width="24.7109375" style="190" customWidth="1"/>
    <col min="14339" max="14340" width="7.7109375" style="190" customWidth="1"/>
    <col min="14341" max="14341" width="8.140625" style="190" customWidth="1"/>
    <col min="14342" max="14342" width="7.5703125" style="190" customWidth="1"/>
    <col min="14343" max="14343" width="7.42578125" style="190" customWidth="1"/>
    <col min="14344" max="14344" width="7.5703125" style="190" customWidth="1"/>
    <col min="14345" max="14345" width="7" style="190" customWidth="1"/>
    <col min="14346" max="14350" width="8.140625" style="190" customWidth="1"/>
    <col min="14351" max="14351" width="10.85546875" style="190" customWidth="1"/>
    <col min="14352" max="14592" width="9.140625" style="190"/>
    <col min="14593" max="14593" width="4.140625" style="190" customWidth="1"/>
    <col min="14594" max="14594" width="24.7109375" style="190" customWidth="1"/>
    <col min="14595" max="14596" width="7.7109375" style="190" customWidth="1"/>
    <col min="14597" max="14597" width="8.140625" style="190" customWidth="1"/>
    <col min="14598" max="14598" width="7.5703125" style="190" customWidth="1"/>
    <col min="14599" max="14599" width="7.42578125" style="190" customWidth="1"/>
    <col min="14600" max="14600" width="7.5703125" style="190" customWidth="1"/>
    <col min="14601" max="14601" width="7" style="190" customWidth="1"/>
    <col min="14602" max="14606" width="8.140625" style="190" customWidth="1"/>
    <col min="14607" max="14607" width="10.85546875" style="190" customWidth="1"/>
    <col min="14608" max="14848" width="9.140625" style="190"/>
    <col min="14849" max="14849" width="4.140625" style="190" customWidth="1"/>
    <col min="14850" max="14850" width="24.7109375" style="190" customWidth="1"/>
    <col min="14851" max="14852" width="7.7109375" style="190" customWidth="1"/>
    <col min="14853" max="14853" width="8.140625" style="190" customWidth="1"/>
    <col min="14854" max="14854" width="7.5703125" style="190" customWidth="1"/>
    <col min="14855" max="14855" width="7.42578125" style="190" customWidth="1"/>
    <col min="14856" max="14856" width="7.5703125" style="190" customWidth="1"/>
    <col min="14857" max="14857" width="7" style="190" customWidth="1"/>
    <col min="14858" max="14862" width="8.140625" style="190" customWidth="1"/>
    <col min="14863" max="14863" width="10.85546875" style="190" customWidth="1"/>
    <col min="14864" max="15104" width="9.140625" style="190"/>
    <col min="15105" max="15105" width="4.140625" style="190" customWidth="1"/>
    <col min="15106" max="15106" width="24.7109375" style="190" customWidth="1"/>
    <col min="15107" max="15108" width="7.7109375" style="190" customWidth="1"/>
    <col min="15109" max="15109" width="8.140625" style="190" customWidth="1"/>
    <col min="15110" max="15110" width="7.5703125" style="190" customWidth="1"/>
    <col min="15111" max="15111" width="7.42578125" style="190" customWidth="1"/>
    <col min="15112" max="15112" width="7.5703125" style="190" customWidth="1"/>
    <col min="15113" max="15113" width="7" style="190" customWidth="1"/>
    <col min="15114" max="15118" width="8.140625" style="190" customWidth="1"/>
    <col min="15119" max="15119" width="10.85546875" style="190" customWidth="1"/>
    <col min="15120" max="15360" width="9.140625" style="190"/>
    <col min="15361" max="15361" width="4.140625" style="190" customWidth="1"/>
    <col min="15362" max="15362" width="24.7109375" style="190" customWidth="1"/>
    <col min="15363" max="15364" width="7.7109375" style="190" customWidth="1"/>
    <col min="15365" max="15365" width="8.140625" style="190" customWidth="1"/>
    <col min="15366" max="15366" width="7.5703125" style="190" customWidth="1"/>
    <col min="15367" max="15367" width="7.42578125" style="190" customWidth="1"/>
    <col min="15368" max="15368" width="7.5703125" style="190" customWidth="1"/>
    <col min="15369" max="15369" width="7" style="190" customWidth="1"/>
    <col min="15370" max="15374" width="8.140625" style="190" customWidth="1"/>
    <col min="15375" max="15375" width="10.85546875" style="190" customWidth="1"/>
    <col min="15376" max="15616" width="9.140625" style="190"/>
    <col min="15617" max="15617" width="4.140625" style="190" customWidth="1"/>
    <col min="15618" max="15618" width="24.7109375" style="190" customWidth="1"/>
    <col min="15619" max="15620" width="7.7109375" style="190" customWidth="1"/>
    <col min="15621" max="15621" width="8.140625" style="190" customWidth="1"/>
    <col min="15622" max="15622" width="7.5703125" style="190" customWidth="1"/>
    <col min="15623" max="15623" width="7.42578125" style="190" customWidth="1"/>
    <col min="15624" max="15624" width="7.5703125" style="190" customWidth="1"/>
    <col min="15625" max="15625" width="7" style="190" customWidth="1"/>
    <col min="15626" max="15630" width="8.140625" style="190" customWidth="1"/>
    <col min="15631" max="15631" width="10.85546875" style="190" customWidth="1"/>
    <col min="15632" max="15872" width="9.140625" style="190"/>
    <col min="15873" max="15873" width="4.140625" style="190" customWidth="1"/>
    <col min="15874" max="15874" width="24.7109375" style="190" customWidth="1"/>
    <col min="15875" max="15876" width="7.7109375" style="190" customWidth="1"/>
    <col min="15877" max="15877" width="8.140625" style="190" customWidth="1"/>
    <col min="15878" max="15878" width="7.5703125" style="190" customWidth="1"/>
    <col min="15879" max="15879" width="7.42578125" style="190" customWidth="1"/>
    <col min="15880" max="15880" width="7.5703125" style="190" customWidth="1"/>
    <col min="15881" max="15881" width="7" style="190" customWidth="1"/>
    <col min="15882" max="15886" width="8.140625" style="190" customWidth="1"/>
    <col min="15887" max="15887" width="10.85546875" style="190" customWidth="1"/>
    <col min="15888" max="16128" width="9.140625" style="190"/>
    <col min="16129" max="16129" width="4.140625" style="190" customWidth="1"/>
    <col min="16130" max="16130" width="24.7109375" style="190" customWidth="1"/>
    <col min="16131" max="16132" width="7.7109375" style="190" customWidth="1"/>
    <col min="16133" max="16133" width="8.140625" style="190" customWidth="1"/>
    <col min="16134" max="16134" width="7.5703125" style="190" customWidth="1"/>
    <col min="16135" max="16135" width="7.42578125" style="190" customWidth="1"/>
    <col min="16136" max="16136" width="7.5703125" style="190" customWidth="1"/>
    <col min="16137" max="16137" width="7" style="190" customWidth="1"/>
    <col min="16138" max="16142" width="8.140625" style="190" customWidth="1"/>
    <col min="16143" max="16143" width="10.85546875" style="190" customWidth="1"/>
    <col min="16144" max="16384" width="9.140625" style="190"/>
  </cols>
  <sheetData>
    <row r="1" spans="1:28" ht="31.5" customHeight="1" x14ac:dyDescent="0.25">
      <c r="A1" s="404" t="s">
        <v>463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28" ht="16.5" thickBot="1" x14ac:dyDescent="0.3">
      <c r="O2" s="287" t="str">
        <f>'[1]1. sz tájékoztató tábla'!E3</f>
        <v>Forintban!</v>
      </c>
    </row>
    <row r="3" spans="1:28" s="191" customFormat="1" ht="26.1" customHeight="1" thickBot="1" x14ac:dyDescent="0.3">
      <c r="A3" s="192" t="s">
        <v>325</v>
      </c>
      <c r="B3" s="193" t="s">
        <v>243</v>
      </c>
      <c r="C3" s="193" t="s">
        <v>326</v>
      </c>
      <c r="D3" s="193" t="s">
        <v>327</v>
      </c>
      <c r="E3" s="193" t="s">
        <v>328</v>
      </c>
      <c r="F3" s="193" t="s">
        <v>329</v>
      </c>
      <c r="G3" s="193" t="s">
        <v>330</v>
      </c>
      <c r="H3" s="193" t="s">
        <v>331</v>
      </c>
      <c r="I3" s="193" t="s">
        <v>332</v>
      </c>
      <c r="J3" s="193" t="s">
        <v>333</v>
      </c>
      <c r="K3" s="193" t="s">
        <v>334</v>
      </c>
      <c r="L3" s="193" t="s">
        <v>335</v>
      </c>
      <c r="M3" s="193" t="s">
        <v>336</v>
      </c>
      <c r="N3" s="193" t="s">
        <v>337</v>
      </c>
      <c r="O3" s="194" t="s">
        <v>338</v>
      </c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</row>
    <row r="4" spans="1:28" s="196" customFormat="1" ht="15" customHeight="1" thickBot="1" x14ac:dyDescent="0.3">
      <c r="A4" s="195" t="s">
        <v>4</v>
      </c>
      <c r="B4" s="406" t="s">
        <v>3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</row>
    <row r="5" spans="1:28" s="196" customFormat="1" ht="15" customHeight="1" x14ac:dyDescent="0.25">
      <c r="A5" s="197" t="s">
        <v>10</v>
      </c>
      <c r="B5" s="288" t="s">
        <v>357</v>
      </c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>
        <f t="shared" ref="O5:O13" si="0">SUM(C5:N5)</f>
        <v>0</v>
      </c>
      <c r="Q5" s="336">
        <f>'1.1.sz.mell.'!C26</f>
        <v>0</v>
      </c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</row>
    <row r="6" spans="1:28" s="200" customFormat="1" ht="14.1" customHeight="1" x14ac:dyDescent="0.25">
      <c r="A6" s="198" t="s">
        <v>20</v>
      </c>
      <c r="B6" s="202" t="s">
        <v>381</v>
      </c>
      <c r="C6" s="326">
        <v>20915417</v>
      </c>
      <c r="D6" s="326">
        <v>20915417</v>
      </c>
      <c r="E6" s="326">
        <v>20915417</v>
      </c>
      <c r="F6" s="326">
        <v>20915417</v>
      </c>
      <c r="G6" s="326">
        <v>20915417</v>
      </c>
      <c r="H6" s="326">
        <v>20915417</v>
      </c>
      <c r="I6" s="326">
        <v>20915417</v>
      </c>
      <c r="J6" s="326">
        <v>20915417</v>
      </c>
      <c r="K6" s="326">
        <v>20915417</v>
      </c>
      <c r="L6" s="326">
        <v>20915417</v>
      </c>
      <c r="M6" s="326">
        <v>20915417</v>
      </c>
      <c r="N6" s="326">
        <v>20915413</v>
      </c>
      <c r="O6" s="327">
        <f t="shared" si="0"/>
        <v>250985000</v>
      </c>
      <c r="Q6" s="336">
        <f>'1.1.sz.mell.'!C27</f>
        <v>79915000</v>
      </c>
      <c r="R6" s="336"/>
      <c r="S6" s="336">
        <f t="shared" ref="S6:S8" si="1">ROUND(Q6/12,0)</f>
        <v>6659583</v>
      </c>
      <c r="T6" s="336"/>
      <c r="U6" s="336"/>
      <c r="V6" s="336"/>
      <c r="W6" s="336"/>
      <c r="X6" s="336"/>
      <c r="Y6" s="336"/>
      <c r="Z6" s="336"/>
      <c r="AA6" s="336"/>
      <c r="AB6" s="336"/>
    </row>
    <row r="7" spans="1:28" s="200" customFormat="1" ht="27" customHeight="1" x14ac:dyDescent="0.25">
      <c r="A7" s="198" t="s">
        <v>22</v>
      </c>
      <c r="B7" s="201" t="s">
        <v>382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>
        <f t="shared" si="0"/>
        <v>0</v>
      </c>
      <c r="Q7" s="336"/>
      <c r="R7" s="336"/>
      <c r="S7" s="336">
        <f t="shared" si="1"/>
        <v>0</v>
      </c>
      <c r="T7" s="336"/>
      <c r="U7" s="336"/>
      <c r="V7" s="336"/>
      <c r="W7" s="336"/>
      <c r="X7" s="336"/>
      <c r="Y7" s="336"/>
      <c r="Z7" s="336"/>
      <c r="AA7" s="336"/>
      <c r="AB7" s="336"/>
    </row>
    <row r="8" spans="1:28" s="200" customFormat="1" ht="14.1" customHeight="1" x14ac:dyDescent="0.25">
      <c r="A8" s="198" t="s">
        <v>29</v>
      </c>
      <c r="B8" s="202" t="s">
        <v>339</v>
      </c>
      <c r="C8" s="326">
        <v>6659583</v>
      </c>
      <c r="D8" s="326">
        <v>6659583</v>
      </c>
      <c r="E8" s="326">
        <v>6659583</v>
      </c>
      <c r="F8" s="326">
        <v>6659583</v>
      </c>
      <c r="G8" s="326">
        <v>6659583</v>
      </c>
      <c r="H8" s="326">
        <v>6659583</v>
      </c>
      <c r="I8" s="326">
        <v>6659583</v>
      </c>
      <c r="J8" s="326">
        <v>6659583</v>
      </c>
      <c r="K8" s="326">
        <v>6659583</v>
      </c>
      <c r="L8" s="326">
        <v>6659583</v>
      </c>
      <c r="M8" s="326">
        <v>6659583</v>
      </c>
      <c r="N8" s="326">
        <v>6659587</v>
      </c>
      <c r="O8" s="327">
        <f>SUM(C8:N8)</f>
        <v>79915000</v>
      </c>
      <c r="Q8" s="336">
        <f>'1.1.sz.mell.'!C6</f>
        <v>250985000</v>
      </c>
      <c r="R8" s="336"/>
      <c r="S8" s="336">
        <f t="shared" si="1"/>
        <v>20915417</v>
      </c>
      <c r="T8" s="336"/>
      <c r="U8" s="336"/>
      <c r="V8" s="336"/>
      <c r="W8" s="336"/>
      <c r="X8" s="336"/>
      <c r="Y8" s="336"/>
      <c r="Z8" s="336"/>
      <c r="AA8" s="336"/>
      <c r="AB8" s="336"/>
    </row>
    <row r="9" spans="1:28" s="200" customFormat="1" ht="14.1" customHeight="1" x14ac:dyDescent="0.25">
      <c r="A9" s="198" t="s">
        <v>37</v>
      </c>
      <c r="B9" s="202" t="s">
        <v>294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7">
        <f t="shared" si="0"/>
        <v>0</v>
      </c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s="200" customFormat="1" ht="14.1" customHeight="1" x14ac:dyDescent="0.25">
      <c r="A10" s="198" t="s">
        <v>39</v>
      </c>
      <c r="B10" s="202" t="s">
        <v>383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7">
        <f t="shared" si="0"/>
        <v>0</v>
      </c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s="200" customFormat="1" ht="14.1" customHeight="1" x14ac:dyDescent="0.25">
      <c r="A11" s="198" t="s">
        <v>41</v>
      </c>
      <c r="B11" s="202" t="s">
        <v>384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7">
        <f t="shared" si="0"/>
        <v>0</v>
      </c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s="200" customFormat="1" ht="27" customHeight="1" thickBot="1" x14ac:dyDescent="0.3">
      <c r="A12" s="198" t="s">
        <v>43</v>
      </c>
      <c r="B12" s="199" t="s">
        <v>340</v>
      </c>
      <c r="C12" s="326"/>
      <c r="D12" s="326"/>
      <c r="E12" s="326"/>
      <c r="F12" s="326"/>
      <c r="G12" s="326">
        <v>24952227</v>
      </c>
      <c r="H12" s="326"/>
      <c r="I12" s="326"/>
      <c r="J12" s="326"/>
      <c r="K12" s="326"/>
      <c r="L12" s="326"/>
      <c r="M12" s="326"/>
      <c r="N12" s="326"/>
      <c r="O12" s="327">
        <f t="shared" si="0"/>
        <v>24952227</v>
      </c>
      <c r="Q12" s="336">
        <f>'1.1.sz.mell.'!C66</f>
        <v>24952227</v>
      </c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s="196" customFormat="1" ht="15.95" customHeight="1" thickBot="1" x14ac:dyDescent="0.3">
      <c r="A13" s="195" t="s">
        <v>51</v>
      </c>
      <c r="B13" s="203" t="s">
        <v>341</v>
      </c>
      <c r="C13" s="330">
        <f t="shared" ref="C13:N13" si="2">SUM(C5:C12)</f>
        <v>27575000</v>
      </c>
      <c r="D13" s="330">
        <f t="shared" si="2"/>
        <v>27575000</v>
      </c>
      <c r="E13" s="330">
        <f t="shared" si="2"/>
        <v>27575000</v>
      </c>
      <c r="F13" s="330">
        <f t="shared" si="2"/>
        <v>27575000</v>
      </c>
      <c r="G13" s="330">
        <f t="shared" si="2"/>
        <v>52527227</v>
      </c>
      <c r="H13" s="330">
        <f t="shared" si="2"/>
        <v>27575000</v>
      </c>
      <c r="I13" s="330">
        <f t="shared" si="2"/>
        <v>27575000</v>
      </c>
      <c r="J13" s="330">
        <f t="shared" si="2"/>
        <v>27575000</v>
      </c>
      <c r="K13" s="330">
        <f t="shared" si="2"/>
        <v>27575000</v>
      </c>
      <c r="L13" s="330">
        <f t="shared" si="2"/>
        <v>27575000</v>
      </c>
      <c r="M13" s="330">
        <f t="shared" si="2"/>
        <v>27575000</v>
      </c>
      <c r="N13" s="330">
        <f t="shared" si="2"/>
        <v>27575000</v>
      </c>
      <c r="O13" s="331">
        <f t="shared" si="0"/>
        <v>355852227</v>
      </c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s="196" customFormat="1" ht="15" customHeight="1" thickBot="1" x14ac:dyDescent="0.3">
      <c r="A14" s="195" t="s">
        <v>251</v>
      </c>
      <c r="B14" s="406" t="s">
        <v>53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8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200" customFormat="1" ht="14.1" customHeight="1" x14ac:dyDescent="0.25">
      <c r="A15" s="204" t="s">
        <v>252</v>
      </c>
      <c r="B15" s="205" t="s">
        <v>245</v>
      </c>
      <c r="C15" s="323">
        <v>18628000</v>
      </c>
      <c r="D15" s="328">
        <v>18628000</v>
      </c>
      <c r="E15" s="328">
        <v>18628000</v>
      </c>
      <c r="F15" s="328">
        <v>18628000</v>
      </c>
      <c r="G15" s="328">
        <v>18628000</v>
      </c>
      <c r="H15" s="328">
        <v>18628000</v>
      </c>
      <c r="I15" s="328">
        <v>18628000</v>
      </c>
      <c r="J15" s="328">
        <v>18628000</v>
      </c>
      <c r="K15" s="328">
        <v>18628000</v>
      </c>
      <c r="L15" s="328">
        <v>18628000</v>
      </c>
      <c r="M15" s="328">
        <v>18628000</v>
      </c>
      <c r="N15" s="328">
        <v>18628000</v>
      </c>
      <c r="O15" s="329">
        <f t="shared" ref="O15:O26" si="3">SUM(C15:N15)</f>
        <v>223536000</v>
      </c>
      <c r="Q15" s="336">
        <f>'1.1.sz.mell.'!C86</f>
        <v>223536000</v>
      </c>
      <c r="R15" s="336"/>
      <c r="S15" s="336">
        <f>ROUND(Q15/12,0)</f>
        <v>18628000</v>
      </c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1:28" s="200" customFormat="1" ht="27" customHeight="1" x14ac:dyDescent="0.25">
      <c r="A16" s="198" t="s">
        <v>253</v>
      </c>
      <c r="B16" s="199" t="s">
        <v>56</v>
      </c>
      <c r="C16" s="323">
        <v>2531667</v>
      </c>
      <c r="D16" s="326">
        <v>2531667</v>
      </c>
      <c r="E16" s="326">
        <v>2531667</v>
      </c>
      <c r="F16" s="326">
        <v>2531667</v>
      </c>
      <c r="G16" s="326">
        <v>2531667</v>
      </c>
      <c r="H16" s="326">
        <v>2531667</v>
      </c>
      <c r="I16" s="326">
        <v>2531667</v>
      </c>
      <c r="J16" s="326">
        <v>2531667</v>
      </c>
      <c r="K16" s="326">
        <v>2531667</v>
      </c>
      <c r="L16" s="326">
        <v>2531667</v>
      </c>
      <c r="M16" s="326">
        <v>2531667</v>
      </c>
      <c r="N16" s="326">
        <v>2531663</v>
      </c>
      <c r="O16" s="327">
        <f t="shared" si="3"/>
        <v>30380000</v>
      </c>
      <c r="Q16" s="336">
        <f>'1.1.sz.mell.'!C87</f>
        <v>30380000</v>
      </c>
      <c r="R16" s="336"/>
      <c r="S16" s="336">
        <f t="shared" ref="S16:S17" si="4">ROUND(Q16/12,0)</f>
        <v>2531667</v>
      </c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s="200" customFormat="1" ht="14.1" customHeight="1" x14ac:dyDescent="0.25">
      <c r="A17" s="198" t="s">
        <v>256</v>
      </c>
      <c r="B17" s="202" t="s">
        <v>57</v>
      </c>
      <c r="C17" s="326">
        <v>5973750</v>
      </c>
      <c r="D17" s="326">
        <v>5973750</v>
      </c>
      <c r="E17" s="326">
        <v>5973750</v>
      </c>
      <c r="F17" s="326">
        <v>5973750</v>
      </c>
      <c r="G17" s="326">
        <v>5973750</v>
      </c>
      <c r="H17" s="326">
        <v>5973750</v>
      </c>
      <c r="I17" s="326">
        <v>5973750</v>
      </c>
      <c r="J17" s="326">
        <v>5973750</v>
      </c>
      <c r="K17" s="326">
        <v>5973750</v>
      </c>
      <c r="L17" s="326">
        <v>5973750</v>
      </c>
      <c r="M17" s="326">
        <v>5973750</v>
      </c>
      <c r="N17" s="326">
        <v>5973750</v>
      </c>
      <c r="O17" s="327">
        <f t="shared" si="3"/>
        <v>71685000</v>
      </c>
      <c r="Q17" s="336">
        <f>'1.1.sz.mell.'!C88</f>
        <v>71685000</v>
      </c>
      <c r="R17" s="336"/>
      <c r="S17" s="336">
        <f t="shared" si="4"/>
        <v>5973750</v>
      </c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s="200" customFormat="1" ht="14.1" customHeight="1" x14ac:dyDescent="0.25">
      <c r="A18" s="198" t="s">
        <v>259</v>
      </c>
      <c r="B18" s="202" t="s">
        <v>58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7">
        <f t="shared" si="3"/>
        <v>0</v>
      </c>
      <c r="Q18" s="336">
        <f>'1.1.sz.mell.'!C89</f>
        <v>0</v>
      </c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s="200" customFormat="1" ht="14.1" customHeight="1" x14ac:dyDescent="0.25">
      <c r="A19" s="198" t="s">
        <v>262</v>
      </c>
      <c r="B19" s="202" t="s">
        <v>59</v>
      </c>
      <c r="C19" s="326"/>
      <c r="D19" s="326"/>
      <c r="E19" s="326">
        <v>1572500</v>
      </c>
      <c r="F19" s="326"/>
      <c r="G19" s="326">
        <v>1226351</v>
      </c>
      <c r="H19" s="326">
        <v>1572500</v>
      </c>
      <c r="I19" s="326"/>
      <c r="J19" s="326"/>
      <c r="K19" s="326">
        <v>1572500</v>
      </c>
      <c r="L19" s="326"/>
      <c r="M19" s="326"/>
      <c r="N19" s="326">
        <v>1572500</v>
      </c>
      <c r="O19" s="327">
        <f t="shared" si="3"/>
        <v>7516351</v>
      </c>
      <c r="Q19" s="336">
        <f>'1.1.sz.mell.'!C90</f>
        <v>7516351</v>
      </c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s="200" customFormat="1" ht="14.1" customHeight="1" x14ac:dyDescent="0.25">
      <c r="A20" s="198" t="s">
        <v>265</v>
      </c>
      <c r="B20" s="202" t="s">
        <v>61</v>
      </c>
      <c r="C20" s="326"/>
      <c r="D20" s="326"/>
      <c r="E20" s="326"/>
      <c r="F20" s="326"/>
      <c r="G20" s="326">
        <v>830000</v>
      </c>
      <c r="H20" s="326"/>
      <c r="I20" s="326"/>
      <c r="J20" s="326"/>
      <c r="K20" s="326"/>
      <c r="L20" s="326"/>
      <c r="M20" s="326"/>
      <c r="N20" s="326"/>
      <c r="O20" s="327">
        <f t="shared" si="3"/>
        <v>830000</v>
      </c>
      <c r="Q20" s="336">
        <f>'1.1.sz.mell.'!C92</f>
        <v>830000</v>
      </c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s="200" customFormat="1" x14ac:dyDescent="0.25">
      <c r="A21" s="198" t="s">
        <v>268</v>
      </c>
      <c r="B21" s="199" t="s">
        <v>62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7">
        <f t="shared" si="3"/>
        <v>0</v>
      </c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s="200" customFormat="1" ht="14.1" customHeight="1" x14ac:dyDescent="0.25">
      <c r="A22" s="198" t="s">
        <v>271</v>
      </c>
      <c r="B22" s="202" t="s">
        <v>233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7">
        <f t="shared" si="3"/>
        <v>0</v>
      </c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s="200" customFormat="1" ht="14.1" customHeight="1" x14ac:dyDescent="0.25">
      <c r="A23" s="198" t="s">
        <v>274</v>
      </c>
      <c r="B23" s="202" t="s">
        <v>250</v>
      </c>
      <c r="C23" s="326"/>
      <c r="D23" s="326"/>
      <c r="E23" s="326"/>
      <c r="F23" s="326"/>
      <c r="G23" s="326">
        <v>21904876</v>
      </c>
      <c r="H23" s="326"/>
      <c r="I23" s="326"/>
      <c r="J23" s="326"/>
      <c r="K23" s="326"/>
      <c r="L23" s="326"/>
      <c r="M23" s="326"/>
      <c r="N23" s="326"/>
      <c r="O23" s="327">
        <f t="shared" si="3"/>
        <v>21904876</v>
      </c>
      <c r="Q23" s="336">
        <f>'1.1.sz.mell.'!C97</f>
        <v>21904876</v>
      </c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s="200" customFormat="1" ht="13.5" customHeight="1" x14ac:dyDescent="0.25">
      <c r="A24" s="198" t="s">
        <v>277</v>
      </c>
      <c r="B24" s="202" t="s">
        <v>385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>
        <f t="shared" si="3"/>
        <v>0</v>
      </c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s="200" customFormat="1" ht="14.1" customHeight="1" thickBot="1" x14ac:dyDescent="0.3">
      <c r="A25" s="198" t="s">
        <v>279</v>
      </c>
      <c r="B25" s="202" t="s">
        <v>342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7">
        <f t="shared" si="3"/>
        <v>0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28" s="196" customFormat="1" ht="15.95" customHeight="1" thickBot="1" x14ac:dyDescent="0.3">
      <c r="A26" s="206" t="s">
        <v>282</v>
      </c>
      <c r="B26" s="203" t="s">
        <v>343</v>
      </c>
      <c r="C26" s="330">
        <f t="shared" ref="C26:N26" si="5">SUM(C15:C25)</f>
        <v>27133417</v>
      </c>
      <c r="D26" s="330">
        <f t="shared" si="5"/>
        <v>27133417</v>
      </c>
      <c r="E26" s="330">
        <f t="shared" si="5"/>
        <v>28705917</v>
      </c>
      <c r="F26" s="330">
        <f t="shared" si="5"/>
        <v>27133417</v>
      </c>
      <c r="G26" s="330">
        <f t="shared" si="5"/>
        <v>51094644</v>
      </c>
      <c r="H26" s="330">
        <f t="shared" si="5"/>
        <v>28705917</v>
      </c>
      <c r="I26" s="330">
        <f t="shared" si="5"/>
        <v>27133417</v>
      </c>
      <c r="J26" s="330">
        <f t="shared" si="5"/>
        <v>27133417</v>
      </c>
      <c r="K26" s="330">
        <f t="shared" si="5"/>
        <v>28705917</v>
      </c>
      <c r="L26" s="330">
        <f t="shared" si="5"/>
        <v>27133417</v>
      </c>
      <c r="M26" s="330">
        <f t="shared" si="5"/>
        <v>27133417</v>
      </c>
      <c r="N26" s="330">
        <f t="shared" si="5"/>
        <v>28705913</v>
      </c>
      <c r="O26" s="331">
        <f t="shared" si="3"/>
        <v>355852227</v>
      </c>
      <c r="Q26" s="336">
        <f>SUM(Q15:Q25)</f>
        <v>355852227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</row>
    <row r="27" spans="1:28" ht="16.5" thickBot="1" x14ac:dyDescent="0.3">
      <c r="A27" s="206" t="s">
        <v>285</v>
      </c>
      <c r="B27" s="207" t="s">
        <v>344</v>
      </c>
      <c r="C27" s="332">
        <f t="shared" ref="C27:O27" si="6">C13-C26</f>
        <v>441583</v>
      </c>
      <c r="D27" s="332">
        <f t="shared" si="6"/>
        <v>441583</v>
      </c>
      <c r="E27" s="332">
        <f t="shared" si="6"/>
        <v>-1130917</v>
      </c>
      <c r="F27" s="332">
        <f t="shared" si="6"/>
        <v>441583</v>
      </c>
      <c r="G27" s="332">
        <f t="shared" si="6"/>
        <v>1432583</v>
      </c>
      <c r="H27" s="332">
        <f t="shared" si="6"/>
        <v>-1130917</v>
      </c>
      <c r="I27" s="332">
        <f t="shared" si="6"/>
        <v>441583</v>
      </c>
      <c r="J27" s="332">
        <f t="shared" si="6"/>
        <v>441583</v>
      </c>
      <c r="K27" s="332">
        <f t="shared" si="6"/>
        <v>-1130917</v>
      </c>
      <c r="L27" s="332">
        <f t="shared" si="6"/>
        <v>441583</v>
      </c>
      <c r="M27" s="332">
        <f t="shared" si="6"/>
        <v>441583</v>
      </c>
      <c r="N27" s="332">
        <f t="shared" si="6"/>
        <v>-1130913</v>
      </c>
      <c r="O27" s="333">
        <f t="shared" si="6"/>
        <v>0</v>
      </c>
    </row>
    <row r="28" spans="1:28" x14ac:dyDescent="0.25">
      <c r="A28" s="208"/>
    </row>
    <row r="29" spans="1:28" x14ac:dyDescent="0.25">
      <c r="B29" s="209"/>
      <c r="C29" s="210"/>
      <c r="D29" s="210"/>
    </row>
    <row r="33" spans="3:15" x14ac:dyDescent="0.25"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9.m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'4. sz. mell'!Nyomtatási_terület</vt:lpstr>
      <vt:lpstr>'5. sz. mell'!Nyomtatási_terület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Ági</cp:lastModifiedBy>
  <cp:lastPrinted>2022-01-20T14:32:16Z</cp:lastPrinted>
  <dcterms:created xsi:type="dcterms:W3CDTF">2014-02-07T17:22:54Z</dcterms:created>
  <dcterms:modified xsi:type="dcterms:W3CDTF">2022-01-24T07:19:20Z</dcterms:modified>
</cp:coreProperties>
</file>